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1" activeTab="7"/>
  </bookViews>
  <sheets>
    <sheet name="GP8600-PWM-CN" sheetId="2" r:id="rId1"/>
    <sheet name="GP8600-PWM-EN" sheetId="9" r:id="rId2"/>
    <sheet name="GP8600-I2C-CN" sheetId="6" r:id="rId3"/>
    <sheet name="GP8600-I2C-EN" sheetId="10" r:id="rId4"/>
    <sheet name="GP8630N-PWM-CN " sheetId="7" r:id="rId5"/>
    <sheet name="GP8630N-PWM-EN" sheetId="11" r:id="rId6"/>
    <sheet name="GP8630N-I2C-CN" sheetId="8" r:id="rId7"/>
    <sheet name="GP8630N-I2C-EN" sheetId="12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<sst xmlns="http://schemas.openxmlformats.org/spreadsheetml/2006/main" count="630" uniqueCount="106">
  <si>
    <t>DAC模组精度计算</t>
  </si>
  <si>
    <t>GP8600模块</t>
  </si>
  <si>
    <t>拟合校准算法   y=c*x+o
理论程序参数x,变换后的程序参数y
变换系数c，变换偏移o值</t>
  </si>
  <si>
    <t>计算步骤
1、计算斜率 k: =SLOPE(D11:D15,B11:B15)
2、截距 b: =INTERCEPT(D11:D15,B11:B15)
（步骤1、和2舍去了第一个和最后一个端点数据，因为当端点数据误差过大时会影响其他数据的拟合效果）
3、计算变换系数 c: =(理论最大电压/最大程序参数)/k
4、计算变换偏移o值 o: =-b/k
5、计算变换后的程序参数y=c*x+o</t>
  </si>
  <si>
    <t>参考datesheet参数：±0.2%满量程FSR，电流/电压线性度误差0.05%typ</t>
  </si>
  <si>
    <t>校准说明：校准需要搭配MCU，所以这里的校准数据及误差只做参考，DAC模块需要客户自行进行校准。</t>
  </si>
  <si>
    <t>PWM输入</t>
  </si>
  <si>
    <t>实际斜率k</t>
  </si>
  <si>
    <t>实际截距b</t>
  </si>
  <si>
    <t>变换系数c</t>
  </si>
  <si>
    <t>变换偏移o值</t>
  </si>
  <si>
    <t>输出0-6V测试结果</t>
  </si>
  <si>
    <t>校准0-6V</t>
  </si>
  <si>
    <t>拟合校准之后的数据结果</t>
  </si>
  <si>
    <t>量程</t>
  </si>
  <si>
    <t>程序参数</t>
  </si>
  <si>
    <t>理论输出电压/电流（V/mA）</t>
  </si>
  <si>
    <t>实际输出电压/电流（V/mA）</t>
  </si>
  <si>
    <t>误差（V/mA）</t>
  </si>
  <si>
    <t>满量程误差</t>
  </si>
  <si>
    <t>0-6V(0-1023)</t>
  </si>
  <si>
    <t xml:space="preserve">
SLOPE 函数根据提供的 y 值和 x 值返回回归线的斜率
INTERCEPT 函数用于计算直线与 y 轴的交点，基于已知的 x 值和 y 值绘制最佳拟合回归线
</t>
  </si>
  <si>
    <t>为什么需要拟合校准？
答：因为存在系统存在一定误差，可以通过一定的办法来减小这个误差</t>
  </si>
  <si>
    <t>变换系数</t>
  </si>
  <si>
    <t>变换偏移值</t>
  </si>
  <si>
    <t>输出0-12V测试结果</t>
  </si>
  <si>
    <t>校准0-12V</t>
  </si>
  <si>
    <t>0-12V(0-1023)</t>
  </si>
  <si>
    <t>-</t>
  </si>
  <si>
    <t>输出0-20mA测试结果</t>
  </si>
  <si>
    <t>校准0-24mA</t>
  </si>
  <si>
    <t>0-20MA(0-1023)</t>
  </si>
  <si>
    <t>Accuracy calculation of DAC module</t>
  </si>
  <si>
    <t>GP8600 module</t>
  </si>
  <si>
    <t>fitting calibration algorithm y=c*x+o"
Theoretical program parameter x, transformed program parameter y
Transform coefficient c, transform offset o value</t>
  </si>
  <si>
    <t xml:space="preserve">Calculation steps
1. calculate the slope k = slope (d11: d15, b11: b15)
2. Intercept b: =INTERCEPT(D11:D15,B11:B15)
(Steps 1 and 2 omit the first and last endpoint data, because the fitting effect of other data will be affected when the endpoint data error is too large.)
3. Calculate the transformation coefficient c: = (theoretical maximum voltage/maximum program parameter)/k.
4. calculate the transformation offset o value o: =-b/k.
5. Calculate the transformed program parameter y=c*x+o </t>
  </si>
  <si>
    <t>Reference datesheet parameters: 0.2% full-scale FSR, current/voltage linearity error 0.05%typ</t>
  </si>
  <si>
    <t>Calibration note: the calibration needs to be matched with MCU, so the calibration data and errors here are only for reference, and the DAC module needs to be calibrated by customers themselves</t>
  </si>
  <si>
    <t>PWM input</t>
  </si>
  <si>
    <t>Actual slope k</t>
  </si>
  <si>
    <t>Actual intercept b</t>
  </si>
  <si>
    <t>Transformation coefficient c</t>
  </si>
  <si>
    <t>Transformation offset o value</t>
  </si>
  <si>
    <t>Output 0-6V test results</t>
  </si>
  <si>
    <t>Calibration 0-6V</t>
  </si>
  <si>
    <t>Fitting the calibrated data results</t>
  </si>
  <si>
    <t>measuring range</t>
  </si>
  <si>
    <t>program parameter</t>
  </si>
  <si>
    <t>Theoretical output voltage/current (V/mA)</t>
  </si>
  <si>
    <t>Actual output voltage/current (V/mA)</t>
  </si>
  <si>
    <t>Error (V/mA)</t>
  </si>
  <si>
    <t>full scale error</t>
  </si>
  <si>
    <t xml:space="preserve">The SLOPE function returns the slope of the regression line based on the supplied y and x values.
INTERCEPT function is used to calculate the intersection of straight line and Y axis, and draw the best fitting regression line based on the known X value and Y value.
</t>
  </si>
  <si>
    <t xml:space="preserve">Why do you need fitting calibration?
Answer: Because there is a certain error in the system, we can reduce this error through certain methods. </t>
  </si>
  <si>
    <t>Output 0-12V test results</t>
  </si>
  <si>
    <t>Calibration 0-12V</t>
  </si>
  <si>
    <t>Output 0-20mA test results</t>
  </si>
  <si>
    <t>Calibration 0-24mA</t>
  </si>
  <si>
    <t>y=x*1.001+31.1246</t>
  </si>
  <si>
    <t>I2C输入</t>
  </si>
  <si>
    <t xml:space="preserve">变换偏移值
</t>
  </si>
  <si>
    <t>误差（V/mA</t>
  </si>
  <si>
    <t>0-6V（0-65535）</t>
  </si>
  <si>
    <t>输出0-5V测试结果</t>
  </si>
  <si>
    <t>校准0-5V</t>
  </si>
  <si>
    <t>0-5V（0-65535）</t>
  </si>
  <si>
    <t>0-12V（0-65535）</t>
  </si>
  <si>
    <t>输出0-10V测试结果</t>
  </si>
  <si>
    <t>校准0-10V</t>
  </si>
  <si>
    <t>0-10V（0-65535）</t>
  </si>
  <si>
    <t>校准0-20mA</t>
  </si>
  <si>
    <t xml:space="preserve">  程序参数</t>
  </si>
  <si>
    <t>0-20MA（0-65535）</t>
  </si>
  <si>
    <t>tips</t>
  </si>
  <si>
    <t>电流测量时输出时会向上飘动一会儿才稳定下来</t>
  </si>
  <si>
    <t>(如开始输出18.006mA 会缓慢上升到18.014mA，
此时切换输出会从2.015mA缓慢跌落至2.0094mA)</t>
  </si>
  <si>
    <t>I2C input</t>
  </si>
  <si>
    <t>Output 0-5V test results</t>
  </si>
  <si>
    <t>Calibration 0-5V</t>
  </si>
  <si>
    <t>Output 0-10V test results</t>
  </si>
  <si>
    <t>Calibration 0-10V</t>
  </si>
  <si>
    <t>Calibration 0-20mA</t>
  </si>
  <si>
    <t>When the current is measured, the output will float upward for a while before it stabilizes.</t>
  </si>
  <si>
    <t xml:space="preserve">(If the output starts at 18.006mA, it will slowly rise to 18.014mA,
At this time, the switching output will slowly drop from 2.015mA to 2.0094mA) </t>
  </si>
  <si>
    <t>GP8630N模块</t>
  </si>
  <si>
    <t>参考datesheet参数：输出误差（满量程偏差）±0.1%，电压线性度0.01%typ，电流线性度0.02%typ</t>
  </si>
  <si>
    <t>绝对误差</t>
  </si>
  <si>
    <t>0-12V（0-1023）</t>
  </si>
  <si>
    <t>输出-12-0V测试结果</t>
  </si>
  <si>
    <t>校准-12-0V</t>
  </si>
  <si>
    <t>-12-0V（1023-0）</t>
  </si>
  <si>
    <t>输出0-24mA测试结果</t>
  </si>
  <si>
    <t>0-24MA（0-1023）</t>
  </si>
  <si>
    <t>GP8630N module</t>
  </si>
  <si>
    <t>Refer to datesheet parameters: output error (full-scale deviation) 0.1%, voltage linearity 0.01%typ, current linearity 0.02%typ</t>
  </si>
  <si>
    <t>Output -12-0V test results</t>
  </si>
  <si>
    <t>Calibration -12-0V</t>
  </si>
  <si>
    <t>Output 0-24mA test results</t>
  </si>
  <si>
    <t>此时变换系数为1，偏移为-5.208(相对于65535来说太小)，
且未校准前已经比较精确，继续校准意义不大</t>
  </si>
  <si>
    <t>误差</t>
  </si>
  <si>
    <t>-12-0V（65535-0）</t>
  </si>
  <si>
    <t>输出-10-0V测试结果</t>
  </si>
  <si>
    <t>-10-0V（0-65535）</t>
  </si>
  <si>
    <t>0-24mA（0-65535）</t>
  </si>
  <si>
    <t>At this time, the transform coefficient is 1 and the offset is -5.208 (too small for 65535).
And it has been more accurate before calibration, so it is of little significance to continue calibration.</t>
  </si>
  <si>
    <t>Output -10-0V test results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</si>
</sst>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);[Red]\(0.000\)"/>
    <numFmt numFmtId="177" formatCode="0.000000%"/>
    <numFmt numFmtId="178" formatCode="0.0000_ "/>
    <numFmt numFmtId="179" formatCode="0.0000%"/>
    <numFmt numFmtId="180" formatCode="0_ "/>
  </numFmts>
  <fonts count="35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color rgb="FFFF0000"/>
      <name val="Times New Roman"/>
      <charset val="134"/>
    </font>
    <font>
      <sz val="11"/>
      <color rgb="FFFF0000"/>
      <name val="宋体"/>
      <charset val="134"/>
      <scheme val="minor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9"/>
      <name val="宋体"/>
      <charset val="134"/>
      <scheme val="minor"/>
    </font>
    <font>
      <sz val="10"/>
      <color rgb="FFC00000"/>
      <name val="宋体"/>
      <charset val="134"/>
      <scheme val="minor"/>
    </font>
    <font>
      <sz val="11"/>
      <color rgb="FFC00000"/>
      <name val="宋体"/>
      <charset val="134"/>
      <scheme val="minor"/>
    </font>
    <font>
      <sz val="11"/>
      <color theme="9"/>
      <name val="宋体"/>
      <charset val="134"/>
      <scheme val="minor"/>
    </font>
    <font>
      <sz val="10"/>
      <color rgb="FFD8393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5" tint="0.6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rgb="FFDEE0E3"/>
      </top>
      <bottom style="medium">
        <color rgb="FFDEE0E3"/>
      </bottom>
      <diagonal/>
    </border>
    <border>
      <left style="medium">
        <color rgb="FFDEE0E3"/>
      </left>
      <right style="medium">
        <color rgb="FFDEE0E3"/>
      </right>
      <top/>
      <bottom style="medium">
        <color rgb="FFDEE0E3"/>
      </bottom>
      <diagonal/>
    </border>
    <border>
      <left style="medium">
        <color rgb="FFDEE0E3"/>
      </left>
      <right style="medium">
        <color rgb="FFDEE0E3"/>
      </right>
      <top style="medium">
        <color rgb="FFDEE0E3"/>
      </top>
      <bottom style="medium">
        <color rgb="FFDEE0E3"/>
      </bottom>
      <diagonal/>
    </border>
    <border>
      <left style="medium">
        <color rgb="FFDEE0E3"/>
      </left>
      <right style="medium">
        <color rgb="FFDEE0E3"/>
      </right>
      <top style="medium">
        <color rgb="FFDEE0E3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EE0E3"/>
      </left>
      <right style="medium">
        <color rgb="FFDEE0E3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6" borderId="1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19" applyNumberFormat="0" applyAlignment="0" applyProtection="0">
      <alignment vertical="center"/>
    </xf>
    <xf numFmtId="0" fontId="25" fillId="8" borderId="20" applyNumberFormat="0" applyAlignment="0" applyProtection="0">
      <alignment vertical="center"/>
    </xf>
    <xf numFmtId="0" fontId="26" fillId="8" borderId="19" applyNumberFormat="0" applyAlignment="0" applyProtection="0">
      <alignment vertical="center"/>
    </xf>
    <xf numFmtId="0" fontId="27" fillId="9" borderId="21" applyNumberFormat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</cellStyleXfs>
  <cellXfs count="126">
    <xf numFmtId="0" fontId="0" fillId="0" borderId="0" xfId="0">
      <alignment vertical="center"/>
    </xf>
    <xf numFmtId="0" fontId="0" fillId="0" borderId="0" xfId="0" applyAlignment="1">
      <alignment vertical="center"/>
    </xf>
    <xf numFmtId="10" fontId="0" fillId="0" borderId="0" xfId="0" applyNumberFormat="1">
      <alignment vertical="center"/>
    </xf>
    <xf numFmtId="176" fontId="0" fillId="0" borderId="0" xfId="0" applyNumberFormat="1" applyAlignment="1">
      <alignment horizontal="right" vertical="center"/>
    </xf>
    <xf numFmtId="177" fontId="0" fillId="0" borderId="0" xfId="0" applyNumberFormat="1">
      <alignment vertical="center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 applyAlignment="1">
      <alignment vertical="center"/>
    </xf>
    <xf numFmtId="178" fontId="0" fillId="0" borderId="0" xfId="0" applyNumberFormat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179" fontId="6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180" fontId="6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79" fontId="0" fillId="0" borderId="0" xfId="0" applyNumberFormat="1">
      <alignment vertical="center"/>
    </xf>
    <xf numFmtId="0" fontId="0" fillId="0" borderId="1" xfId="0" applyBorder="1">
      <alignment vertical="center"/>
    </xf>
    <xf numFmtId="179" fontId="0" fillId="0" borderId="1" xfId="0" applyNumberFormat="1" applyBorder="1">
      <alignment vertical="center"/>
    </xf>
    <xf numFmtId="0" fontId="6" fillId="0" borderId="0" xfId="0" applyFont="1" applyAlignment="1">
      <alignment horizontal="center" vertical="center" wrapText="1"/>
    </xf>
    <xf numFmtId="10" fontId="6" fillId="0" borderId="0" xfId="0" applyNumberFormat="1" applyFont="1" applyAlignment="1">
      <alignment horizontal="center" vertical="center" wrapText="1"/>
    </xf>
    <xf numFmtId="10" fontId="7" fillId="0" borderId="5" xfId="0" applyNumberFormat="1" applyFont="1" applyBorder="1" applyAlignment="1">
      <alignment horizontal="left" vertical="top" wrapText="1"/>
    </xf>
    <xf numFmtId="178" fontId="0" fillId="0" borderId="1" xfId="0" applyNumberFormat="1" applyBorder="1">
      <alignment vertical="center"/>
    </xf>
    <xf numFmtId="179" fontId="8" fillId="0" borderId="1" xfId="0" applyNumberFormat="1" applyFont="1" applyFill="1" applyBorder="1">
      <alignment vertical="center"/>
    </xf>
    <xf numFmtId="179" fontId="9" fillId="0" borderId="1" xfId="0" applyNumberFormat="1" applyFont="1" applyBorder="1" applyAlignment="1">
      <alignment horizontal="center" vertical="center" wrapText="1"/>
    </xf>
    <xf numFmtId="179" fontId="10" fillId="0" borderId="1" xfId="0" applyNumberFormat="1" applyFont="1" applyBorder="1" applyAlignment="1">
      <alignment horizontal="center" vertical="center" wrapText="1"/>
    </xf>
    <xf numFmtId="0" fontId="11" fillId="0" borderId="0" xfId="0" applyFont="1">
      <alignment vertical="center"/>
    </xf>
    <xf numFmtId="179" fontId="0" fillId="0" borderId="1" xfId="0" applyNumberFormat="1" applyFill="1" applyBorder="1">
      <alignment vertical="center"/>
    </xf>
    <xf numFmtId="179" fontId="12" fillId="0" borderId="1" xfId="0" applyNumberFormat="1" applyFont="1" applyFill="1" applyBorder="1">
      <alignment vertical="center"/>
    </xf>
    <xf numFmtId="0" fontId="0" fillId="0" borderId="6" xfId="0" applyBorder="1" applyAlignment="1">
      <alignment vertical="center"/>
    </xf>
    <xf numFmtId="0" fontId="7" fillId="0" borderId="6" xfId="0" applyFont="1" applyBorder="1" applyAlignment="1">
      <alignment vertical="center" wrapText="1"/>
    </xf>
    <xf numFmtId="10" fontId="13" fillId="0" borderId="6" xfId="0" applyNumberFormat="1" applyFont="1" applyBorder="1" applyAlignment="1">
      <alignment vertical="center" wrapText="1"/>
    </xf>
    <xf numFmtId="10" fontId="7" fillId="0" borderId="7" xfId="0" applyNumberFormat="1" applyFont="1" applyBorder="1" applyAlignment="1">
      <alignment vertical="top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78" fontId="7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5" fillId="0" borderId="0" xfId="0" applyFont="1">
      <alignment vertical="center"/>
    </xf>
    <xf numFmtId="0" fontId="2" fillId="0" borderId="0" xfId="0" applyFont="1" applyAlignment="1">
      <alignment vertical="center" wrapText="1"/>
    </xf>
    <xf numFmtId="10" fontId="4" fillId="0" borderId="0" xfId="0" applyNumberFormat="1" applyFont="1">
      <alignment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 wrapText="1"/>
    </xf>
    <xf numFmtId="178" fontId="6" fillId="0" borderId="1" xfId="0" applyNumberFormat="1" applyFont="1" applyBorder="1" applyAlignment="1">
      <alignment horizontal="right" vertical="center" wrapText="1"/>
    </xf>
    <xf numFmtId="179" fontId="6" fillId="0" borderId="1" xfId="0" applyNumberFormat="1" applyFont="1" applyBorder="1" applyAlignment="1">
      <alignment horizontal="right" vertical="center" wrapText="1"/>
    </xf>
    <xf numFmtId="178" fontId="0" fillId="0" borderId="1" xfId="0" applyNumberFormat="1" applyFill="1" applyBorder="1" applyAlignment="1">
      <alignment vertical="center"/>
    </xf>
    <xf numFmtId="179" fontId="9" fillId="0" borderId="1" xfId="0" applyNumberFormat="1" applyFont="1" applyBorder="1" applyAlignment="1">
      <alignment horizontal="right" vertical="center" wrapText="1"/>
    </xf>
    <xf numFmtId="0" fontId="7" fillId="0" borderId="7" xfId="0" applyFont="1" applyBorder="1" applyAlignment="1">
      <alignment vertical="center" wrapText="1"/>
    </xf>
    <xf numFmtId="10" fontId="13" fillId="0" borderId="7" xfId="0" applyNumberFormat="1" applyFont="1" applyBorder="1" applyAlignment="1">
      <alignment vertical="center" wrapText="1"/>
    </xf>
    <xf numFmtId="178" fontId="6" fillId="0" borderId="1" xfId="0" applyNumberFormat="1" applyFont="1" applyBorder="1" applyAlignment="1">
      <alignment vertical="center" wrapText="1"/>
    </xf>
    <xf numFmtId="179" fontId="6" fillId="0" borderId="1" xfId="0" applyNumberFormat="1" applyFont="1" applyBorder="1" applyAlignment="1">
      <alignment vertical="center" wrapText="1"/>
    </xf>
    <xf numFmtId="179" fontId="9" fillId="0" borderId="1" xfId="0" applyNumberFormat="1" applyFont="1" applyBorder="1" applyAlignment="1">
      <alignment vertical="center" wrapText="1"/>
    </xf>
    <xf numFmtId="10" fontId="7" fillId="0" borderId="6" xfId="0" applyNumberFormat="1" applyFont="1" applyBorder="1" applyAlignment="1">
      <alignment vertical="center" wrapText="1"/>
    </xf>
    <xf numFmtId="0" fontId="0" fillId="0" borderId="8" xfId="0" applyBorder="1" applyAlignment="1">
      <alignment vertical="center"/>
    </xf>
    <xf numFmtId="3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 wrapText="1"/>
    </xf>
    <xf numFmtId="180" fontId="7" fillId="0" borderId="9" xfId="0" applyNumberFormat="1" applyFont="1" applyBorder="1" applyAlignment="1">
      <alignment vertical="center" wrapText="1"/>
    </xf>
    <xf numFmtId="178" fontId="7" fillId="0" borderId="1" xfId="0" applyNumberFormat="1" applyFont="1" applyBorder="1" applyAlignment="1">
      <alignment vertical="center" wrapText="1"/>
    </xf>
    <xf numFmtId="179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0" xfId="0" applyBorder="1" applyAlignment="1">
      <alignment vertical="center"/>
    </xf>
    <xf numFmtId="10" fontId="7" fillId="0" borderId="7" xfId="0" applyNumberFormat="1" applyFont="1" applyBorder="1" applyAlignment="1">
      <alignment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7" fontId="0" fillId="0" borderId="0" xfId="0" applyNumberFormat="1" applyAlignment="1">
      <alignment vertical="center"/>
    </xf>
    <xf numFmtId="176" fontId="0" fillId="0" borderId="0" xfId="0" applyNumberFormat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179" fontId="6" fillId="3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8" fontId="7" fillId="2" borderId="1" xfId="0" applyNumberFormat="1" applyFont="1" applyFill="1" applyBorder="1" applyAlignment="1">
      <alignment horizontal="center" vertical="center" wrapText="1"/>
    </xf>
    <xf numFmtId="0" fontId="0" fillId="4" borderId="0" xfId="0" applyFill="1">
      <alignment vertical="center"/>
    </xf>
    <xf numFmtId="0" fontId="7" fillId="4" borderId="1" xfId="0" applyFont="1" applyFill="1" applyBorder="1" applyAlignment="1">
      <alignment horizontal="center" vertical="center" wrapText="1"/>
    </xf>
    <xf numFmtId="180" fontId="7" fillId="0" borderId="1" xfId="0" applyNumberFormat="1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10" fontId="6" fillId="0" borderId="1" xfId="0" applyNumberFormat="1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12" fillId="5" borderId="0" xfId="0" applyFont="1" applyFill="1">
      <alignment vertical="center"/>
    </xf>
    <xf numFmtId="0" fontId="5" fillId="5" borderId="0" xfId="0" applyFont="1" applyFill="1" applyBorder="1">
      <alignment vertical="center"/>
    </xf>
    <xf numFmtId="0" fontId="0" fillId="5" borderId="0" xfId="0" applyFill="1">
      <alignment vertical="center"/>
    </xf>
    <xf numFmtId="0" fontId="4" fillId="5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center" vertical="center"/>
    </xf>
    <xf numFmtId="179" fontId="6" fillId="2" borderId="1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10" fontId="4" fillId="0" borderId="0" xfId="0" applyNumberFormat="1" applyFont="1" applyAlignment="1">
      <alignment horizontal="center" vertical="center" wrapText="1"/>
    </xf>
    <xf numFmtId="10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7" fillId="0" borderId="12" xfId="0" applyFont="1" applyFill="1" applyBorder="1" applyAlignment="1">
      <alignment horizontal="right" vertical="center" wrapText="1"/>
    </xf>
    <xf numFmtId="0" fontId="7" fillId="0" borderId="4" xfId="0" applyFont="1" applyFill="1" applyBorder="1" applyAlignment="1">
      <alignment horizontal="right" vertical="center" wrapText="1"/>
    </xf>
    <xf numFmtId="0" fontId="7" fillId="0" borderId="4" xfId="0" applyFont="1" applyFill="1" applyBorder="1" applyAlignment="1">
      <alignment horizontal="center" vertical="center" wrapText="1"/>
    </xf>
    <xf numFmtId="179" fontId="9" fillId="0" borderId="4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right" vertical="center" wrapText="1"/>
    </xf>
    <xf numFmtId="0" fontId="7" fillId="0" borderId="9" xfId="0" applyFont="1" applyFill="1" applyBorder="1" applyAlignment="1">
      <alignment horizontal="right" vertical="center" wrapText="1"/>
    </xf>
    <xf numFmtId="17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179" fontId="9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78" fontId="0" fillId="0" borderId="1" xfId="0" applyNumberFormat="1" applyFill="1" applyBorder="1">
      <alignment vertical="center"/>
    </xf>
    <xf numFmtId="0" fontId="7" fillId="0" borderId="3" xfId="0" applyFont="1" applyBorder="1" applyAlignment="1">
      <alignment horizontal="center" vertical="center" wrapText="1"/>
    </xf>
    <xf numFmtId="10" fontId="13" fillId="0" borderId="1" xfId="0" applyNumberFormat="1" applyFont="1" applyFill="1" applyBorder="1" applyAlignment="1">
      <alignment vertical="center" wrapText="1"/>
    </xf>
    <xf numFmtId="178" fontId="7" fillId="0" borderId="1" xfId="0" applyNumberFormat="1" applyFont="1" applyFill="1" applyBorder="1" applyAlignment="1">
      <alignment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 applyProtection="1">
      <alignment vertical="center" wrapText="1"/>
    </xf>
    <xf numFmtId="10" fontId="0" fillId="0" borderId="0" xfId="0" applyNumberFormat="1" applyAlignment="1">
      <alignment horizontal="center" vertical="center" wrapText="1"/>
    </xf>
    <xf numFmtId="10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0" fillId="0" borderId="15" xfId="0" applyBorder="1" applyAlignment="1">
      <alignment horizontal="center" vertical="center"/>
    </xf>
    <xf numFmtId="0" fontId="6" fillId="0" borderId="2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eetMetadata" Target="metadata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scatterChart>
        <c:scatterStyle val="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'GP8600-PWM-CN'!#REF!</c:f>
              <c:numCache>
                <c:formatCode>General</c:formatCode>
                <c:ptCount val="0"/>
              </c:numCache>
            </c:numRef>
          </c:xVal>
          <c:yVal>
            <c:numRef>
              <c:f>'GP8600-PWM-CN'!#REF!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222587"/>
        <c:axId val="582299699"/>
      </c:scatterChart>
      <c:valAx>
        <c:axId val="882225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82299699"/>
        <c:crosses val="autoZero"/>
        <c:crossBetween val="midCat"/>
      </c:valAx>
      <c:valAx>
        <c:axId val="5822996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8222587"/>
        <c:crosses val="autoZero"/>
        <c:crossBetween val="midCat"/>
      </c:valAx>
      <c:spPr>
        <a:noFill/>
        <a:ln w="9525" cap="flat" cmpd="sng" algn="ctr">
          <a:solidFill>
            <a:schemeClr val="tx1">
              <a:lumMod val="15000"/>
              <a:lumOff val="85000"/>
            </a:schemeClr>
          </a:solidFill>
          <a:round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696cf6a0-58f4-49fb-b89b-2c8a3f4a13ea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scatterChart>
        <c:scatterStyle val="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#REF!</c:f>
              <c:numCache>
                <c:formatCode>General</c:formatCode>
                <c:ptCount val="0"/>
              </c:numCache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222587"/>
        <c:axId val="582299699"/>
      </c:scatterChart>
      <c:valAx>
        <c:axId val="882225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82299699"/>
        <c:crosses val="autoZero"/>
        <c:crossBetween val="midCat"/>
      </c:valAx>
      <c:valAx>
        <c:axId val="5822996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8222587"/>
        <c:crosses val="autoZero"/>
        <c:crossBetween val="midCat"/>
      </c:valAx>
      <c:spPr>
        <a:noFill/>
        <a:ln w="9525" cap="flat" cmpd="sng" algn="ctr">
          <a:solidFill>
            <a:schemeClr val="tx1">
              <a:lumMod val="15000"/>
              <a:lumOff val="85000"/>
            </a:schemeClr>
          </a:solidFill>
          <a:round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696cf6a0-58f4-49fb-b89b-2c8a3f4a13ea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scatterChart>
        <c:scatterStyle val="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'GP8600-PWM-CN'!#REF!</c:f>
              <c:numCache>
                <c:formatCode>General</c:formatCode>
                <c:ptCount val="0"/>
              </c:numCache>
            </c:numRef>
          </c:xVal>
          <c:yVal>
            <c:numRef>
              <c:f>'GP8600-PWM-CN'!#REF!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222587"/>
        <c:axId val="582299699"/>
      </c:scatterChart>
      <c:valAx>
        <c:axId val="882225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82299699"/>
        <c:crosses val="autoZero"/>
        <c:crossBetween val="midCat"/>
      </c:valAx>
      <c:valAx>
        <c:axId val="5822996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8222587"/>
        <c:crosses val="autoZero"/>
        <c:crossBetween val="midCat"/>
      </c:valAx>
      <c:spPr>
        <a:noFill/>
        <a:ln w="9525" cap="flat" cmpd="sng" algn="ctr">
          <a:solidFill>
            <a:schemeClr val="tx1">
              <a:lumMod val="15000"/>
              <a:lumOff val="85000"/>
            </a:schemeClr>
          </a:solidFill>
          <a:round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696cf6a0-58f4-49fb-b89b-2c8a3f4a13ea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scatterChart>
        <c:scatterStyle val="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#REF!</c:f>
              <c:numCache>
                <c:formatCode>General</c:formatCode>
                <c:ptCount val="0"/>
              </c:numCache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222587"/>
        <c:axId val="582299699"/>
      </c:scatterChart>
      <c:valAx>
        <c:axId val="882225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82299699"/>
        <c:crosses val="autoZero"/>
        <c:crossBetween val="midCat"/>
      </c:valAx>
      <c:valAx>
        <c:axId val="5822996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8222587"/>
        <c:crosses val="autoZero"/>
        <c:crossBetween val="midCat"/>
      </c:valAx>
      <c:spPr>
        <a:noFill/>
        <a:ln w="9525" cap="flat" cmpd="sng" algn="ctr">
          <a:solidFill>
            <a:schemeClr val="tx1">
              <a:lumMod val="15000"/>
              <a:lumOff val="85000"/>
            </a:schemeClr>
          </a:solidFill>
          <a:round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696cf6a0-58f4-49fb-b89b-2c8a3f4a13ea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17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19050" cap="rnd">
        <a:noFill/>
        <a:round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9525">
        <a:solidFill>
          <a:schemeClr val="phClr"/>
        </a:solidFill>
      </a:ln>
      <a:effectLst/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17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19050" cap="rnd">
        <a:noFill/>
        <a:round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9525">
        <a:solidFill>
          <a:schemeClr val="phClr"/>
        </a:solidFill>
      </a:ln>
      <a:effectLst/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1017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19050" cap="rnd">
        <a:noFill/>
        <a:round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9525">
        <a:solidFill>
          <a:schemeClr val="phClr"/>
        </a:solidFill>
      </a:ln>
      <a:effectLst/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1017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19050" cap="rnd">
        <a:noFill/>
        <a:round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9525">
        <a:solidFill>
          <a:schemeClr val="phClr"/>
        </a:solidFill>
      </a:ln>
      <a:effectLst/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15</xdr:col>
      <xdr:colOff>19050</xdr:colOff>
      <xdr:row>41</xdr:row>
      <xdr:rowOff>165100</xdr:rowOff>
    </xdr:from>
    <xdr:to>
      <xdr:col>22</xdr:col>
      <xdr:colOff>577850</xdr:colOff>
      <xdr:row>41</xdr:row>
      <xdr:rowOff>177800</xdr:rowOff>
    </xdr:to>
    <xdr:graphicFrame>
      <xdr:nvGraphicFramePr>
        <xdr:cNvPr id="11" name="图表 10"/>
        <xdr:cNvGraphicFramePr/>
      </xdr:nvGraphicFramePr>
      <xdr:xfrm>
        <a:off x="13058140" y="8178800"/>
        <a:ext cx="5212715" cy="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15</xdr:col>
      <xdr:colOff>19050</xdr:colOff>
      <xdr:row>41</xdr:row>
      <xdr:rowOff>165100</xdr:rowOff>
    </xdr:from>
    <xdr:to>
      <xdr:col>22</xdr:col>
      <xdr:colOff>577850</xdr:colOff>
      <xdr:row>41</xdr:row>
      <xdr:rowOff>177800</xdr:rowOff>
    </xdr:to>
    <xdr:graphicFrame>
      <xdr:nvGraphicFramePr>
        <xdr:cNvPr id="2" name="图表 1"/>
        <xdr:cNvGraphicFramePr/>
      </xdr:nvGraphicFramePr>
      <xdr:xfrm>
        <a:off x="15977870" y="8651875"/>
        <a:ext cx="5702300" cy="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20</xdr:col>
      <xdr:colOff>19050</xdr:colOff>
      <xdr:row>57</xdr:row>
      <xdr:rowOff>165100</xdr:rowOff>
    </xdr:from>
    <xdr:to>
      <xdr:col>27</xdr:col>
      <xdr:colOff>577850</xdr:colOff>
      <xdr:row>57</xdr:row>
      <xdr:rowOff>177800</xdr:rowOff>
    </xdr:to>
    <xdr:graphicFrame>
      <xdr:nvGraphicFramePr>
        <xdr:cNvPr id="7" name="图表 6"/>
        <xdr:cNvGraphicFramePr/>
      </xdr:nvGraphicFramePr>
      <xdr:xfrm>
        <a:off x="17566005" y="11417300"/>
        <a:ext cx="5212715" cy="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20</xdr:col>
      <xdr:colOff>19050</xdr:colOff>
      <xdr:row>57</xdr:row>
      <xdr:rowOff>165100</xdr:rowOff>
    </xdr:from>
    <xdr:to>
      <xdr:col>27</xdr:col>
      <xdr:colOff>577850</xdr:colOff>
      <xdr:row>57</xdr:row>
      <xdr:rowOff>177800</xdr:rowOff>
    </xdr:to>
    <xdr:graphicFrame>
      <xdr:nvGraphicFramePr>
        <xdr:cNvPr id="2" name="图表 1"/>
        <xdr:cNvGraphicFramePr/>
      </xdr:nvGraphicFramePr>
      <xdr:xfrm>
        <a:off x="19928205" y="13208000"/>
        <a:ext cx="5212715" cy="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3"/>
  <sheetViews>
    <sheetView zoomScale="130" zoomScaleNormal="130" workbookViewId="0">
      <selection activeCell="A2" sqref="A2"/>
    </sheetView>
  </sheetViews>
  <sheetFormatPr defaultColWidth="8.725" defaultRowHeight="13.5"/>
  <cols>
    <col min="1" max="1" width="17.975" customWidth="1"/>
    <col min="2" max="2" width="12.625"/>
    <col min="3" max="4" width="13.75"/>
    <col min="5" max="5" width="9.70833333333333" customWidth="1"/>
    <col min="6" max="6" width="11.125"/>
    <col min="8" max="8" width="11.725" style="2"/>
    <col min="9" max="9" width="11.725" style="3"/>
    <col min="10" max="10" width="12.0916666666667" style="12" customWidth="1"/>
    <col min="11" max="11" width="12.275" style="23" customWidth="1"/>
    <col min="13" max="13" width="9.375"/>
    <col min="14" max="14" width="8.81666666666667"/>
  </cols>
  <sheetData>
    <row r="1" ht="14" customHeight="1" spans="1:18">
      <c r="A1" t="s">
        <v>0</v>
      </c>
    </row>
    <row r="2" ht="14" customHeight="1" spans="1:18">
      <c r="A2" t="s">
        <v>1</v>
      </c>
      <c r="H2" s="122" t="s">
        <v>2</v>
      </c>
      <c r="I2" s="123"/>
      <c r="J2" s="123"/>
      <c r="K2" s="123"/>
      <c r="M2" s="124" t="s">
        <v>3</v>
      </c>
      <c r="N2" s="124"/>
      <c r="O2" s="124"/>
      <c r="P2" s="124"/>
      <c r="Q2" s="124"/>
      <c r="R2" s="124"/>
    </row>
    <row r="3" ht="14" customHeight="1" spans="1:18">
      <c r="H3" s="123"/>
      <c r="I3" s="123"/>
      <c r="J3" s="123"/>
      <c r="K3" s="123"/>
      <c r="M3" s="124"/>
      <c r="N3" s="124"/>
      <c r="O3" s="124"/>
      <c r="P3" s="124"/>
      <c r="Q3" s="124"/>
      <c r="R3" s="124"/>
    </row>
    <row r="4" ht="14" customHeight="1" spans="1:18">
      <c r="A4" s="8" t="s">
        <v>4</v>
      </c>
      <c r="B4" s="8"/>
      <c r="C4" s="8"/>
      <c r="D4" s="8"/>
      <c r="E4" s="8"/>
      <c r="F4" s="8"/>
      <c r="G4" s="8"/>
      <c r="H4" s="123"/>
      <c r="I4" s="123"/>
      <c r="J4" s="123"/>
      <c r="K4" s="123"/>
      <c r="M4" s="124"/>
      <c r="N4" s="124"/>
      <c r="O4" s="124"/>
      <c r="P4" s="124"/>
      <c r="Q4" s="124"/>
      <c r="R4" s="124"/>
    </row>
    <row r="5" ht="14" customHeight="1" spans="1:18">
      <c r="A5" s="8" t="s">
        <v>5</v>
      </c>
      <c r="B5" s="8"/>
      <c r="C5" s="8"/>
      <c r="D5" s="8"/>
      <c r="E5" s="8"/>
      <c r="F5" s="8"/>
      <c r="G5" s="8"/>
      <c r="H5" s="123"/>
      <c r="I5" s="123"/>
      <c r="J5" s="123"/>
      <c r="K5" s="123"/>
      <c r="M5" s="124"/>
      <c r="N5" s="124"/>
      <c r="O5" s="124"/>
      <c r="P5" s="124"/>
      <c r="Q5" s="124"/>
      <c r="R5" s="124"/>
    </row>
    <row r="6" spans="1:18">
      <c r="H6" s="123"/>
      <c r="I6" s="123"/>
      <c r="J6" s="123"/>
      <c r="K6" s="123"/>
      <c r="M6" s="124"/>
      <c r="N6" s="124"/>
      <c r="O6" s="124"/>
      <c r="P6" s="124"/>
      <c r="Q6" s="124"/>
      <c r="R6" s="124"/>
    </row>
    <row r="7" ht="14" customHeight="1" spans="1:18">
      <c r="A7" t="s">
        <v>6</v>
      </c>
      <c r="B7" t="s">
        <v>7</v>
      </c>
      <c r="C7" t="s">
        <v>8</v>
      </c>
      <c r="D7" t="s">
        <v>9</v>
      </c>
      <c r="E7" s="42" t="s">
        <v>10</v>
      </c>
      <c r="M7" s="124"/>
      <c r="N7" s="124"/>
      <c r="O7" s="124"/>
      <c r="P7" s="124"/>
      <c r="Q7" s="124"/>
      <c r="R7" s="124"/>
    </row>
    <row r="8" spans="1:18">
      <c r="A8" s="8" t="s">
        <v>11</v>
      </c>
      <c r="B8" cm="1">
        <f t="array" ref="B8">SLOPE(D11:D15,B11:B15)</f>
        <v>0.00585330330495613</v>
      </c>
      <c r="C8" cm="1">
        <f t="array" ref="C8">INTERCEPT(D11:D15,B11:B15)</f>
        <v>-0.00676063147654524</v>
      </c>
      <c r="D8" s="12">
        <f>(C16/1023)/B8</f>
        <v>1.00201584194861</v>
      </c>
      <c r="E8" s="12">
        <f>(-C8)/B8</f>
        <v>1.15501130290324</v>
      </c>
      <c r="H8" s="2" t="s">
        <v>12</v>
      </c>
      <c r="I8" s="8" t="s">
        <v>13</v>
      </c>
      <c r="M8" s="124"/>
      <c r="N8" s="124"/>
      <c r="O8" s="124"/>
      <c r="P8" s="124"/>
      <c r="Q8" s="124"/>
      <c r="R8" s="124"/>
    </row>
    <row r="9" ht="52" customHeight="1" spans="1:18">
      <c r="A9" s="44" t="s">
        <v>14</v>
      </c>
      <c r="B9" s="44" t="s">
        <v>15</v>
      </c>
      <c r="C9" s="44" t="s">
        <v>16</v>
      </c>
      <c r="D9" s="44" t="s">
        <v>17</v>
      </c>
      <c r="E9" s="44" t="s">
        <v>18</v>
      </c>
      <c r="F9" s="43" t="s">
        <v>19</v>
      </c>
      <c r="H9" s="44" t="s">
        <v>16</v>
      </c>
      <c r="I9" s="44" t="s">
        <v>17</v>
      </c>
      <c r="J9" s="46" t="s">
        <v>18</v>
      </c>
      <c r="K9" s="17" t="s">
        <v>19</v>
      </c>
      <c r="M9" s="124"/>
      <c r="N9" s="124"/>
      <c r="O9" s="124"/>
      <c r="P9" s="124"/>
      <c r="Q9" s="124"/>
      <c r="R9" s="124"/>
    </row>
    <row r="10" ht="15" customHeight="1" spans="1:18">
      <c r="A10" s="41" t="s">
        <v>20</v>
      </c>
      <c r="B10" s="107">
        <v>0</v>
      </c>
      <c r="C10" s="106">
        <v>0</v>
      </c>
      <c r="D10" s="106">
        <v>0.0014</v>
      </c>
      <c r="E10" s="78">
        <f>D10-C10</f>
        <v>0.0014</v>
      </c>
      <c r="F10" s="110">
        <f>E10/6</f>
        <v>0.000233333333333333</v>
      </c>
      <c r="H10" s="106">
        <v>0</v>
      </c>
      <c r="I10" s="106">
        <v>0</v>
      </c>
      <c r="J10" s="55">
        <f t="shared" ref="J10:J16" si="0">I10-H10</f>
        <v>0</v>
      </c>
      <c r="K10" s="34">
        <f t="shared" ref="K10:K16" si="1">J10/6</f>
        <v>0</v>
      </c>
    </row>
    <row r="11" s="1" customFormat="1" ht="15" customHeight="1" spans="1:18">
      <c r="A11" s="41"/>
      <c r="B11" s="107">
        <v>171</v>
      </c>
      <c r="C11" s="106">
        <v>1</v>
      </c>
      <c r="D11" s="106">
        <v>0.9928</v>
      </c>
      <c r="E11" s="78">
        <f t="shared" ref="E11:E16" si="2">D11-C11</f>
        <v>-0.00719999999999998</v>
      </c>
      <c r="F11" s="108">
        <f>E11/6</f>
        <v>-0.0012</v>
      </c>
      <c r="H11" s="109">
        <v>1</v>
      </c>
      <c r="I11" s="106">
        <v>0.9986</v>
      </c>
      <c r="J11" s="55">
        <f t="shared" si="0"/>
        <v>-0.00139999999999996</v>
      </c>
      <c r="K11" s="34">
        <f t="shared" si="1"/>
        <v>-0.000233333333333326</v>
      </c>
      <c r="M11" s="40" t="s">
        <v>21</v>
      </c>
      <c r="N11" s="40"/>
      <c r="O11" s="40"/>
      <c r="P11" s="40"/>
      <c r="Q11" s="40"/>
      <c r="R11" s="40"/>
    </row>
    <row r="12" s="1" customFormat="1" ht="15" customHeight="1" spans="1:18">
      <c r="A12" s="41"/>
      <c r="B12" s="107">
        <v>341</v>
      </c>
      <c r="C12" s="106">
        <v>2</v>
      </c>
      <c r="D12" s="106">
        <v>1.9923</v>
      </c>
      <c r="E12" s="78">
        <f t="shared" si="2"/>
        <v>-0.00770000000000004</v>
      </c>
      <c r="F12" s="108">
        <f t="shared" ref="F11:F16" si="3">E12/6</f>
        <v>-0.00128333333333334</v>
      </c>
      <c r="H12" s="109">
        <v>2</v>
      </c>
      <c r="I12" s="106">
        <v>1.9982</v>
      </c>
      <c r="J12" s="55">
        <f t="shared" si="0"/>
        <v>-0.00180000000000002</v>
      </c>
      <c r="K12" s="34">
        <f t="shared" si="1"/>
        <v>-0.000300000000000003</v>
      </c>
      <c r="M12" s="40"/>
      <c r="N12" s="40"/>
      <c r="O12" s="40"/>
      <c r="P12" s="40"/>
      <c r="Q12" s="40"/>
      <c r="R12" s="40"/>
    </row>
    <row r="13" s="1" customFormat="1" ht="15" customHeight="1" spans="1:18">
      <c r="A13" s="41"/>
      <c r="B13" s="107">
        <v>512</v>
      </c>
      <c r="C13" s="106">
        <v>3</v>
      </c>
      <c r="D13" s="106">
        <v>2.9867</v>
      </c>
      <c r="E13" s="78">
        <f t="shared" si="2"/>
        <v>-0.0133000000000001</v>
      </c>
      <c r="F13" s="110">
        <f t="shared" si="3"/>
        <v>-0.00221666666666668</v>
      </c>
      <c r="H13" s="109">
        <v>3</v>
      </c>
      <c r="I13" s="106">
        <v>2.9984</v>
      </c>
      <c r="J13" s="55">
        <f t="shared" si="0"/>
        <v>-0.00159999999999982</v>
      </c>
      <c r="K13" s="34">
        <f t="shared" si="1"/>
        <v>-0.000266666666666637</v>
      </c>
      <c r="M13" s="40"/>
      <c r="N13" s="40"/>
      <c r="O13" s="40"/>
      <c r="P13" s="40"/>
      <c r="Q13" s="40"/>
      <c r="R13" s="40"/>
    </row>
    <row r="14" s="1" customFormat="1" ht="15" customHeight="1" spans="1:18">
      <c r="A14" s="41"/>
      <c r="B14" s="107">
        <v>682</v>
      </c>
      <c r="C14" s="106">
        <v>4</v>
      </c>
      <c r="D14" s="106">
        <v>3.9882</v>
      </c>
      <c r="E14" s="78">
        <f t="shared" si="2"/>
        <v>-0.0118</v>
      </c>
      <c r="F14" s="108">
        <f t="shared" si="3"/>
        <v>-0.00196666666666667</v>
      </c>
      <c r="H14" s="109">
        <v>4</v>
      </c>
      <c r="I14" s="106">
        <v>3.9998</v>
      </c>
      <c r="J14" s="55">
        <f t="shared" si="0"/>
        <v>-0.000199999999999978</v>
      </c>
      <c r="K14" s="34">
        <f t="shared" si="1"/>
        <v>-3.33333333333297e-5</v>
      </c>
      <c r="M14" s="40"/>
      <c r="N14" s="40"/>
      <c r="O14" s="40"/>
      <c r="P14" s="40"/>
      <c r="Q14" s="40"/>
      <c r="R14" s="40"/>
    </row>
    <row r="15" s="1" customFormat="1" ht="15" customHeight="1" spans="1:18">
      <c r="A15" s="41"/>
      <c r="B15" s="107">
        <v>853</v>
      </c>
      <c r="C15" s="106">
        <v>5</v>
      </c>
      <c r="D15" s="106">
        <v>4.9848</v>
      </c>
      <c r="E15" s="78">
        <f t="shared" si="2"/>
        <v>-0.0152000000000001</v>
      </c>
      <c r="F15" s="110">
        <f t="shared" si="3"/>
        <v>-0.00253333333333335</v>
      </c>
      <c r="H15" s="109">
        <v>5</v>
      </c>
      <c r="I15" s="106">
        <v>4.9965</v>
      </c>
      <c r="J15" s="55">
        <f t="shared" si="0"/>
        <v>-0.00349999999999984</v>
      </c>
      <c r="K15" s="34">
        <f t="shared" si="1"/>
        <v>-0.000583333333333307</v>
      </c>
      <c r="M15" s="40"/>
      <c r="N15" s="40"/>
      <c r="O15" s="40"/>
      <c r="P15" s="40"/>
      <c r="Q15" s="40"/>
      <c r="R15" s="40"/>
    </row>
    <row r="16" s="1" customFormat="1" ht="15" customHeight="1" spans="1:18">
      <c r="A16" s="125"/>
      <c r="B16" s="107">
        <v>1023</v>
      </c>
      <c r="C16" s="106">
        <v>6</v>
      </c>
      <c r="D16" s="106">
        <v>5.9942</v>
      </c>
      <c r="E16" s="78">
        <f t="shared" si="2"/>
        <v>-0.00579999999999981</v>
      </c>
      <c r="F16" s="108">
        <f t="shared" si="3"/>
        <v>-0.000966666666666635</v>
      </c>
      <c r="H16" s="109">
        <v>6</v>
      </c>
      <c r="I16" s="106">
        <v>5.9942</v>
      </c>
      <c r="J16" s="55">
        <f t="shared" si="0"/>
        <v>-0.00579999999999981</v>
      </c>
      <c r="K16" s="34">
        <f t="shared" si="1"/>
        <v>-0.000966666666666635</v>
      </c>
      <c r="M16" s="42"/>
      <c r="N16" s="42"/>
      <c r="O16" s="42"/>
      <c r="P16" s="42"/>
      <c r="Q16" s="42"/>
      <c r="R16" s="42"/>
    </row>
    <row r="17" s="1" customFormat="1" ht="15" customHeight="1" spans="1:18">
      <c r="M17" s="42"/>
      <c r="N17" s="42"/>
      <c r="O17" s="42"/>
      <c r="P17" s="42"/>
      <c r="Q17" s="42"/>
      <c r="R17" s="42"/>
    </row>
    <row r="18" spans="1:18">
      <c r="M18" s="40" t="s">
        <v>22</v>
      </c>
      <c r="N18" s="40"/>
      <c r="O18" s="40"/>
      <c r="P18" s="40"/>
      <c r="Q18" s="40"/>
      <c r="R18" s="40"/>
    </row>
    <row r="19" spans="1:18">
      <c r="I19" s="8"/>
      <c r="M19" s="40"/>
      <c r="N19" s="40"/>
      <c r="O19" s="40"/>
      <c r="P19" s="40"/>
      <c r="Q19" s="40"/>
      <c r="R19" s="40"/>
    </row>
    <row r="20" spans="1:18">
      <c r="F20" s="1"/>
      <c r="G20" s="1"/>
      <c r="H20" s="1"/>
      <c r="I20" s="1"/>
      <c r="J20" s="1"/>
      <c r="K20" s="1"/>
      <c r="L20" s="1"/>
      <c r="M20" s="40"/>
      <c r="N20" s="40"/>
      <c r="O20" s="40"/>
      <c r="P20" s="40"/>
      <c r="Q20" s="40"/>
      <c r="R20" s="40"/>
    </row>
    <row r="21" spans="1:18">
      <c r="L21" s="1"/>
      <c r="M21" s="40"/>
      <c r="N21" s="40"/>
      <c r="O21" s="40"/>
      <c r="P21" s="40"/>
      <c r="Q21" s="40"/>
      <c r="R21" s="40"/>
    </row>
    <row r="22" ht="27" spans="1:18">
      <c r="B22" t="s">
        <v>7</v>
      </c>
      <c r="C22" t="s">
        <v>8</v>
      </c>
      <c r="D22" t="s">
        <v>23</v>
      </c>
      <c r="E22" s="42" t="s">
        <v>24</v>
      </c>
      <c r="L22" s="1"/>
      <c r="M22" s="42"/>
      <c r="N22" s="42"/>
      <c r="O22" s="42"/>
      <c r="P22" s="42"/>
      <c r="Q22" s="42"/>
      <c r="R22" s="42"/>
    </row>
    <row r="23" spans="1:18">
      <c r="A23" s="8" t="s">
        <v>25</v>
      </c>
      <c r="B23" cm="1">
        <f t="array" ref="B23">SLOPE(D26:D36,B26:B36)</f>
        <v>0.0117160994609947</v>
      </c>
      <c r="C23" cm="1">
        <f t="array" ref="C23">INTERCEPT(D26:D36,B26:B36)</f>
        <v>-0.0110734333161973</v>
      </c>
      <c r="D23" s="12">
        <f>(C37/1023)/B23</f>
        <v>1.00120396874784</v>
      </c>
      <c r="E23" s="12">
        <f>(-C23)/B23</f>
        <v>0.945146748972474</v>
      </c>
      <c r="H23" s="2" t="s">
        <v>26</v>
      </c>
      <c r="I23" s="8" t="s">
        <v>13</v>
      </c>
      <c r="L23" s="1"/>
      <c r="M23" s="42"/>
      <c r="N23" s="42"/>
      <c r="O23" s="42"/>
      <c r="P23" s="42"/>
      <c r="Q23" s="42"/>
      <c r="R23" s="42"/>
    </row>
    <row r="24" ht="24" spans="1:18">
      <c r="A24" s="44" t="s">
        <v>14</v>
      </c>
      <c r="B24" s="44" t="s">
        <v>15</v>
      </c>
      <c r="C24" s="44" t="s">
        <v>16</v>
      </c>
      <c r="D24" s="44" t="s">
        <v>17</v>
      </c>
      <c r="E24" s="44" t="s">
        <v>18</v>
      </c>
      <c r="F24" s="43" t="s">
        <v>19</v>
      </c>
      <c r="H24" s="44" t="s">
        <v>16</v>
      </c>
      <c r="I24" s="44" t="s">
        <v>17</v>
      </c>
      <c r="J24" s="46" t="s">
        <v>18</v>
      </c>
      <c r="K24" s="17" t="s">
        <v>19</v>
      </c>
      <c r="L24" s="1"/>
      <c r="M24" s="42"/>
      <c r="N24" s="42"/>
      <c r="O24" s="42"/>
      <c r="P24" s="42"/>
      <c r="Q24" s="42"/>
      <c r="R24" s="42"/>
    </row>
    <row r="25" spans="1:18">
      <c r="A25" s="111" t="s">
        <v>27</v>
      </c>
      <c r="B25" s="109">
        <v>0</v>
      </c>
      <c r="C25" s="109">
        <v>0</v>
      </c>
      <c r="D25" s="109">
        <v>0.0028</v>
      </c>
      <c r="E25" s="109">
        <f>D25-C25</f>
        <v>0.0028</v>
      </c>
      <c r="F25" s="109" t="s">
        <v>28</v>
      </c>
      <c r="H25" s="109">
        <v>0</v>
      </c>
      <c r="I25" s="109">
        <v>0.0026</v>
      </c>
      <c r="J25" s="112">
        <f>I25-H25</f>
        <v>0.0026</v>
      </c>
      <c r="K25" s="34">
        <f>J25/12</f>
        <v>0.000216666666666667</v>
      </c>
      <c r="L25" s="1"/>
      <c r="M25" s="42"/>
      <c r="N25" s="42"/>
      <c r="O25" s="42"/>
      <c r="P25" s="42"/>
      <c r="Q25" s="42"/>
      <c r="R25" s="42"/>
    </row>
    <row r="26" spans="1:18">
      <c r="A26" s="113"/>
      <c r="B26" s="109">
        <v>85</v>
      </c>
      <c r="C26" s="109">
        <v>1</v>
      </c>
      <c r="D26" s="109">
        <v>0.9936</v>
      </c>
      <c r="E26" s="109">
        <f t="shared" ref="E26:E37" si="4">D26-C26</f>
        <v>-0.00639999999999996</v>
      </c>
      <c r="F26" s="114">
        <f>E26/12</f>
        <v>-0.00053333333333333</v>
      </c>
      <c r="H26" s="109">
        <v>1</v>
      </c>
      <c r="I26" s="109">
        <v>1.005</v>
      </c>
      <c r="J26" s="112">
        <f>I26-H26</f>
        <v>0.00499999999999989</v>
      </c>
      <c r="K26" s="34">
        <f>J26/12</f>
        <v>0.000416666666666657</v>
      </c>
      <c r="L26" s="1"/>
      <c r="M26" s="1"/>
      <c r="N26" s="1"/>
      <c r="O26" s="1"/>
    </row>
    <row r="27" spans="1:18">
      <c r="A27" s="113"/>
      <c r="B27" s="109">
        <v>171</v>
      </c>
      <c r="C27" s="109">
        <v>2</v>
      </c>
      <c r="D27" s="109">
        <v>1.9873</v>
      </c>
      <c r="E27" s="109">
        <f t="shared" si="4"/>
        <v>-0.0126999999999999</v>
      </c>
      <c r="F27" s="114">
        <f t="shared" ref="F27:F37" si="5">E27/12</f>
        <v>-0.00105833333333333</v>
      </c>
      <c r="H27" s="109">
        <v>2</v>
      </c>
      <c r="I27" s="109">
        <v>1.9987</v>
      </c>
      <c r="J27" s="112">
        <f>I27-H27</f>
        <v>-0.00130000000000008</v>
      </c>
      <c r="K27" s="34">
        <f>J27/12</f>
        <v>-0.00010833333333334</v>
      </c>
    </row>
    <row r="28" spans="1:18">
      <c r="A28" s="113"/>
      <c r="B28" s="109">
        <v>256</v>
      </c>
      <c r="C28" s="109">
        <v>3</v>
      </c>
      <c r="D28" s="109">
        <v>2.9813</v>
      </c>
      <c r="E28" s="109">
        <f t="shared" si="4"/>
        <v>-0.0186999999999999</v>
      </c>
      <c r="F28" s="114">
        <f t="shared" si="5"/>
        <v>-0.00155833333333333</v>
      </c>
      <c r="H28" s="109">
        <v>3</v>
      </c>
      <c r="I28" s="109">
        <v>2.9928</v>
      </c>
      <c r="J28" s="112">
        <f>I28-H28</f>
        <v>-0.0072000000000001</v>
      </c>
      <c r="K28" s="34">
        <f>J28/12</f>
        <v>-0.000600000000000008</v>
      </c>
    </row>
    <row r="29" spans="1:18">
      <c r="A29" s="113"/>
      <c r="B29" s="109">
        <v>341</v>
      </c>
      <c r="C29" s="109">
        <v>4</v>
      </c>
      <c r="D29" s="109">
        <v>3.9882</v>
      </c>
      <c r="E29" s="109">
        <f t="shared" si="4"/>
        <v>-0.0118</v>
      </c>
      <c r="F29" s="114">
        <f t="shared" si="5"/>
        <v>-0.000983333333333336</v>
      </c>
      <c r="H29" s="109">
        <v>4</v>
      </c>
      <c r="I29" s="109">
        <v>3.9992</v>
      </c>
      <c r="J29" s="112">
        <f t="shared" ref="J29:J37" si="6">I29-H29</f>
        <v>-0.000799999999999912</v>
      </c>
      <c r="K29" s="34">
        <f t="shared" ref="K29:K37" si="7">J29/12</f>
        <v>-6.66666666666593e-5</v>
      </c>
      <c r="L29" s="1"/>
      <c r="M29" s="1"/>
      <c r="N29" s="1"/>
      <c r="O29" s="1"/>
    </row>
    <row r="30" spans="1:18">
      <c r="A30" s="113"/>
      <c r="B30" s="109">
        <v>426</v>
      </c>
      <c r="C30" s="109">
        <v>5</v>
      </c>
      <c r="D30" s="109">
        <v>4.9863</v>
      </c>
      <c r="E30" s="109">
        <f t="shared" si="4"/>
        <v>-0.0137</v>
      </c>
      <c r="F30" s="114">
        <f t="shared" si="5"/>
        <v>-0.00114166666666667</v>
      </c>
      <c r="H30" s="109">
        <v>5</v>
      </c>
      <c r="I30" s="109">
        <v>4.9946</v>
      </c>
      <c r="J30" s="112">
        <f t="shared" si="6"/>
        <v>-0.00539999999999985</v>
      </c>
      <c r="K30" s="34">
        <f t="shared" si="7"/>
        <v>-0.000449999999999987</v>
      </c>
      <c r="L30" s="1"/>
      <c r="M30" s="1"/>
      <c r="N30" s="1"/>
      <c r="O30" s="1"/>
    </row>
    <row r="31" spans="1:18">
      <c r="A31" s="113"/>
      <c r="B31" s="109">
        <v>512</v>
      </c>
      <c r="C31" s="109">
        <v>6</v>
      </c>
      <c r="D31" s="109">
        <v>5.9791</v>
      </c>
      <c r="E31" s="109">
        <f t="shared" si="4"/>
        <v>-0.0209000000000001</v>
      </c>
      <c r="F31" s="114">
        <f t="shared" si="5"/>
        <v>-0.00174166666666668</v>
      </c>
      <c r="H31" s="109">
        <v>6</v>
      </c>
      <c r="I31" s="109">
        <v>5.9905</v>
      </c>
      <c r="J31" s="112">
        <f t="shared" si="6"/>
        <v>-0.00950000000000006</v>
      </c>
      <c r="K31" s="34">
        <f t="shared" si="7"/>
        <v>-0.000791666666666672</v>
      </c>
      <c r="L31" s="1"/>
      <c r="M31" s="1"/>
      <c r="N31" s="1"/>
      <c r="O31" s="1"/>
    </row>
    <row r="32" spans="1:18">
      <c r="A32" s="113"/>
      <c r="B32" s="109">
        <v>597</v>
      </c>
      <c r="C32" s="109">
        <v>7</v>
      </c>
      <c r="D32" s="109">
        <v>6.9742</v>
      </c>
      <c r="E32" s="109">
        <f t="shared" si="4"/>
        <v>-0.0258000000000003</v>
      </c>
      <c r="F32" s="114">
        <f t="shared" si="5"/>
        <v>-0.00215000000000002</v>
      </c>
      <c r="H32" s="109">
        <v>7</v>
      </c>
      <c r="I32" s="109">
        <v>6.9871</v>
      </c>
      <c r="J32" s="112">
        <f t="shared" si="6"/>
        <v>-0.0129000000000001</v>
      </c>
      <c r="K32" s="34">
        <f t="shared" si="7"/>
        <v>-0.00107500000000001</v>
      </c>
      <c r="L32" s="1"/>
      <c r="M32" s="1"/>
      <c r="N32" s="1"/>
      <c r="O32" s="1"/>
    </row>
    <row r="33" spans="1:15">
      <c r="A33" s="113"/>
      <c r="B33" s="109">
        <v>682</v>
      </c>
      <c r="C33" s="109">
        <v>8</v>
      </c>
      <c r="D33" s="109">
        <v>7.984</v>
      </c>
      <c r="E33" s="109">
        <f t="shared" si="4"/>
        <v>-0.016</v>
      </c>
      <c r="F33" s="114">
        <f t="shared" si="5"/>
        <v>-0.00133333333333333</v>
      </c>
      <c r="H33" s="109">
        <v>8</v>
      </c>
      <c r="I33" s="109">
        <v>7.9968</v>
      </c>
      <c r="J33" s="112">
        <f t="shared" si="6"/>
        <v>-0.00319999999999965</v>
      </c>
      <c r="K33" s="34">
        <f t="shared" si="7"/>
        <v>-0.000266666666666637</v>
      </c>
      <c r="L33" s="1"/>
      <c r="M33" s="1"/>
      <c r="N33" s="1"/>
      <c r="O33" s="1"/>
    </row>
    <row r="34" spans="1:15">
      <c r="A34" s="113"/>
      <c r="B34" s="109">
        <v>767</v>
      </c>
      <c r="C34" s="109">
        <v>9</v>
      </c>
      <c r="D34" s="109">
        <v>8.9823</v>
      </c>
      <c r="E34" s="109">
        <f t="shared" si="4"/>
        <v>-0.0176999999999996</v>
      </c>
      <c r="F34" s="114">
        <f t="shared" si="5"/>
        <v>-0.00147499999999997</v>
      </c>
      <c r="H34" s="109">
        <v>9</v>
      </c>
      <c r="I34" s="109">
        <v>8.9935</v>
      </c>
      <c r="J34" s="112">
        <f t="shared" si="6"/>
        <v>-0.00650000000000084</v>
      </c>
      <c r="K34" s="34">
        <f t="shared" si="7"/>
        <v>-0.000541666666666737</v>
      </c>
      <c r="L34" s="1"/>
      <c r="M34" s="1"/>
      <c r="N34" s="1"/>
      <c r="O34" s="1"/>
    </row>
    <row r="35" spans="1:15">
      <c r="A35" s="113"/>
      <c r="B35" s="109">
        <v>853</v>
      </c>
      <c r="C35" s="109">
        <v>10</v>
      </c>
      <c r="D35" s="109">
        <v>9.9803</v>
      </c>
      <c r="E35" s="109">
        <f t="shared" si="4"/>
        <v>-0.0197000000000003</v>
      </c>
      <c r="F35" s="114">
        <f t="shared" si="5"/>
        <v>-0.00164166666666669</v>
      </c>
      <c r="H35" s="109">
        <v>10</v>
      </c>
      <c r="I35" s="109">
        <v>9.9918</v>
      </c>
      <c r="J35" s="112">
        <f t="shared" si="6"/>
        <v>-0.00820000000000043</v>
      </c>
      <c r="K35" s="34">
        <f t="shared" si="7"/>
        <v>-0.000683333333333369</v>
      </c>
      <c r="L35" s="1"/>
      <c r="M35" s="1"/>
      <c r="N35" s="1"/>
      <c r="O35" s="1"/>
    </row>
    <row r="36" spans="1:15">
      <c r="A36" s="113"/>
      <c r="B36" s="109">
        <v>938</v>
      </c>
      <c r="C36" s="109">
        <v>11</v>
      </c>
      <c r="D36" s="109">
        <v>10.9798</v>
      </c>
      <c r="E36" s="109">
        <f t="shared" si="4"/>
        <v>-0.0202000000000009</v>
      </c>
      <c r="F36" s="114">
        <f t="shared" si="5"/>
        <v>-0.00168333333333341</v>
      </c>
      <c r="H36" s="109">
        <v>11</v>
      </c>
      <c r="I36" s="115">
        <v>11.002</v>
      </c>
      <c r="J36" s="112">
        <f t="shared" si="6"/>
        <v>0.00200000000000067</v>
      </c>
      <c r="K36" s="34">
        <f t="shared" si="7"/>
        <v>0.000166666666666722</v>
      </c>
    </row>
    <row r="37" spans="1:15">
      <c r="A37" s="116"/>
      <c r="B37" s="44">
        <v>1023</v>
      </c>
      <c r="C37" s="109">
        <v>12</v>
      </c>
      <c r="D37" s="109">
        <v>12.006</v>
      </c>
      <c r="E37" s="109">
        <f t="shared" si="4"/>
        <v>0.00600000000000023</v>
      </c>
      <c r="F37" s="114">
        <f t="shared" si="5"/>
        <v>0.000500000000000019</v>
      </c>
      <c r="H37" s="109">
        <v>12</v>
      </c>
      <c r="I37" s="109">
        <v>12.0015</v>
      </c>
      <c r="J37" s="112">
        <f t="shared" si="6"/>
        <v>0.00150000000000006</v>
      </c>
      <c r="K37" s="34">
        <f t="shared" si="7"/>
        <v>0.000125000000000005</v>
      </c>
    </row>
    <row r="38" spans="1:15">
      <c r="L38" s="1"/>
      <c r="M38" s="1"/>
      <c r="N38" s="1"/>
      <c r="O38" s="1"/>
    </row>
    <row r="39" spans="1:15">
      <c r="L39" s="1"/>
      <c r="M39" s="1"/>
      <c r="N39" s="1"/>
      <c r="O39" s="1"/>
    </row>
    <row r="40" spans="1:15">
      <c r="L40" s="1"/>
      <c r="M40" s="1"/>
      <c r="N40" s="1"/>
      <c r="O40" s="1"/>
    </row>
    <row r="41" spans="1:15">
      <c r="I41" s="8"/>
      <c r="L41" s="1"/>
      <c r="M41" s="1"/>
      <c r="N41" s="1"/>
      <c r="O41" s="1"/>
    </row>
    <row r="42" spans="1:15">
      <c r="H42"/>
      <c r="I42"/>
      <c r="J42"/>
      <c r="K42"/>
      <c r="M42" s="1"/>
      <c r="N42" s="1"/>
      <c r="O42" s="1"/>
    </row>
    <row r="43" spans="1:15">
      <c r="H43"/>
      <c r="I43"/>
      <c r="J43"/>
      <c r="K43"/>
    </row>
    <row r="44" spans="1:15">
      <c r="G44" s="1"/>
      <c r="H44" s="1"/>
      <c r="I44" s="1"/>
      <c r="J44" s="1"/>
      <c r="K44" s="1"/>
      <c r="L44" s="1"/>
      <c r="M44" s="1"/>
      <c r="N44" s="1"/>
      <c r="O44" s="1"/>
    </row>
    <row r="45" spans="1:15">
      <c r="C45" t="s">
        <v>7</v>
      </c>
      <c r="D45" t="s">
        <v>8</v>
      </c>
      <c r="E45" t="s">
        <v>23</v>
      </c>
      <c r="F45" s="42" t="s">
        <v>24</v>
      </c>
      <c r="N45" s="1"/>
      <c r="O45" s="1"/>
    </row>
    <row r="46" spans="1:15">
      <c r="A46" s="8"/>
      <c r="C46" cm="1">
        <f t="array" ref="C46">SLOPE(D50:D58,B50:B58)</f>
        <v>0.0195502502095107</v>
      </c>
      <c r="D46" cm="1">
        <f t="array" ref="D46">INTERCEPT(D50:D58,B50:B58)</f>
        <v>-0.0323502182874462</v>
      </c>
      <c r="E46" s="12">
        <f>(C59/1023)/C46</f>
        <v>1.00000470180564</v>
      </c>
      <c r="F46" s="12">
        <f>(-D46)/C46</f>
        <v>1.65472144554491</v>
      </c>
      <c r="I46" s="2"/>
      <c r="J46" s="3"/>
      <c r="K46" s="12"/>
      <c r="L46" s="23"/>
      <c r="M46" s="1"/>
      <c r="N46" s="1"/>
      <c r="O46" s="1"/>
    </row>
    <row r="47" spans="1:15">
      <c r="A47" s="8" t="s">
        <v>29</v>
      </c>
      <c r="H47" s="2" t="s">
        <v>30</v>
      </c>
      <c r="I47" s="8" t="s">
        <v>13</v>
      </c>
      <c r="O47" s="1"/>
    </row>
    <row r="48" ht="24.75" spans="1:15">
      <c r="A48" s="44" t="s">
        <v>14</v>
      </c>
      <c r="B48" s="44" t="s">
        <v>15</v>
      </c>
      <c r="C48" s="44" t="s">
        <v>16</v>
      </c>
      <c r="D48" s="44" t="s">
        <v>17</v>
      </c>
      <c r="E48" s="44" t="s">
        <v>18</v>
      </c>
      <c r="F48" s="43" t="s">
        <v>19</v>
      </c>
      <c r="H48" s="44" t="s">
        <v>16</v>
      </c>
      <c r="I48" s="44" t="s">
        <v>17</v>
      </c>
      <c r="J48" s="46" t="s">
        <v>18</v>
      </c>
      <c r="K48" s="17" t="s">
        <v>19</v>
      </c>
      <c r="O48" s="1"/>
    </row>
    <row r="49" ht="14.25" spans="1:15">
      <c r="A49" s="117" t="s">
        <v>31</v>
      </c>
      <c r="B49" s="118">
        <v>0</v>
      </c>
      <c r="C49" s="109">
        <v>0</v>
      </c>
      <c r="D49" s="109">
        <v>0.0012</v>
      </c>
      <c r="E49" s="109">
        <f>D49-C49</f>
        <v>0.0012</v>
      </c>
      <c r="F49" s="68">
        <f>E49/20</f>
        <v>6e-5</v>
      </c>
      <c r="G49" s="28"/>
      <c r="H49" s="44">
        <v>0</v>
      </c>
      <c r="I49" s="44">
        <v>0.007</v>
      </c>
      <c r="J49" s="24">
        <f t="shared" ref="J49:J59" si="8">I49-H49</f>
        <v>0.007</v>
      </c>
      <c r="K49" s="30">
        <f t="shared" ref="K49:K59" si="9">J49/24</f>
        <v>0.000291666666666667</v>
      </c>
      <c r="O49" s="1"/>
    </row>
    <row r="50" ht="14.25" spans="1:15">
      <c r="A50" s="119"/>
      <c r="B50" s="118">
        <v>102</v>
      </c>
      <c r="C50" s="109">
        <v>2</v>
      </c>
      <c r="D50" s="109">
        <v>1.9826</v>
      </c>
      <c r="E50" s="109">
        <f>D50-C50</f>
        <v>-0.0174000000000001</v>
      </c>
      <c r="F50" s="68">
        <f t="shared" ref="F50:F59" si="10">E50/20</f>
        <v>-0.000870000000000004</v>
      </c>
      <c r="G50" s="28"/>
      <c r="H50" s="44">
        <v>2</v>
      </c>
      <c r="I50" s="44">
        <v>1.9804</v>
      </c>
      <c r="J50" s="24">
        <f t="shared" si="8"/>
        <v>-0.0196000000000001</v>
      </c>
      <c r="K50" s="30">
        <f t="shared" si="9"/>
        <v>-0.000816666666666669</v>
      </c>
      <c r="O50" s="1"/>
    </row>
    <row r="51" ht="14.25" spans="1:15">
      <c r="A51" s="119"/>
      <c r="B51" s="118">
        <v>205</v>
      </c>
      <c r="C51" s="109">
        <v>4</v>
      </c>
      <c r="D51" s="109">
        <v>3.9704</v>
      </c>
      <c r="E51" s="109">
        <f>D51-C51</f>
        <v>-0.0295999999999998</v>
      </c>
      <c r="F51" s="68">
        <f t="shared" si="10"/>
        <v>-0.00147999999999999</v>
      </c>
      <c r="G51" s="28"/>
      <c r="H51" s="44">
        <v>4</v>
      </c>
      <c r="I51" s="44">
        <v>3.9545</v>
      </c>
      <c r="J51" s="24">
        <f t="shared" si="8"/>
        <v>-0.0455000000000001</v>
      </c>
      <c r="K51" s="30">
        <f t="shared" si="9"/>
        <v>-0.00189583333333334</v>
      </c>
    </row>
    <row r="52" ht="14.25" spans="1:15">
      <c r="A52" s="119"/>
      <c r="B52" s="118">
        <v>307</v>
      </c>
      <c r="C52" s="109">
        <v>6</v>
      </c>
      <c r="D52" s="109">
        <v>5.9584</v>
      </c>
      <c r="E52" s="109">
        <f t="shared" ref="E50:E59" si="11">D52-C52</f>
        <v>-0.0415999999999999</v>
      </c>
      <c r="F52" s="61">
        <f t="shared" si="10"/>
        <v>-0.00208</v>
      </c>
      <c r="G52" s="28"/>
      <c r="H52" s="44">
        <v>6</v>
      </c>
      <c r="I52" s="44">
        <v>5.9539</v>
      </c>
      <c r="J52" s="24">
        <f t="shared" si="8"/>
        <v>-0.0461</v>
      </c>
      <c r="K52" s="30">
        <f t="shared" si="9"/>
        <v>-0.00192083333333333</v>
      </c>
    </row>
    <row r="53" ht="14.25" spans="1:15">
      <c r="A53" s="119"/>
      <c r="B53" s="118">
        <v>409</v>
      </c>
      <c r="C53" s="109">
        <v>8</v>
      </c>
      <c r="D53" s="109">
        <v>7.9683</v>
      </c>
      <c r="E53" s="109">
        <f t="shared" si="11"/>
        <v>-0.0316999999999998</v>
      </c>
      <c r="F53" s="68">
        <f t="shared" si="10"/>
        <v>-0.00158499999999999</v>
      </c>
      <c r="G53" s="28"/>
      <c r="H53" s="44">
        <v>8</v>
      </c>
      <c r="I53" s="44">
        <v>7.9771</v>
      </c>
      <c r="J53" s="24">
        <f t="shared" si="8"/>
        <v>-0.0228999999999999</v>
      </c>
      <c r="K53" s="30">
        <f t="shared" si="9"/>
        <v>-0.000954166666666663</v>
      </c>
      <c r="O53" s="1"/>
    </row>
    <row r="54" ht="14.25" spans="1:15">
      <c r="A54" s="119"/>
      <c r="B54" s="118">
        <v>512</v>
      </c>
      <c r="C54" s="109">
        <v>10</v>
      </c>
      <c r="D54" s="109">
        <v>9.9606</v>
      </c>
      <c r="E54" s="109">
        <f t="shared" si="11"/>
        <v>-0.0394000000000005</v>
      </c>
      <c r="F54" s="68">
        <f t="shared" si="10"/>
        <v>-0.00197000000000002</v>
      </c>
      <c r="G54" s="28"/>
      <c r="H54" s="44">
        <v>10</v>
      </c>
      <c r="I54" s="67">
        <v>9.971</v>
      </c>
      <c r="J54" s="24">
        <f t="shared" si="8"/>
        <v>-0.0289999999999999</v>
      </c>
      <c r="K54" s="30">
        <f t="shared" si="9"/>
        <v>-0.00120833333333333</v>
      </c>
      <c r="O54" s="1"/>
    </row>
    <row r="55" ht="14.25" spans="1:15">
      <c r="A55" s="119"/>
      <c r="B55" s="118">
        <v>614</v>
      </c>
      <c r="C55" s="109">
        <v>12</v>
      </c>
      <c r="D55" s="109">
        <v>11.9556</v>
      </c>
      <c r="E55" s="109">
        <f t="shared" si="11"/>
        <v>-0.0443999999999996</v>
      </c>
      <c r="F55" s="61">
        <f t="shared" si="10"/>
        <v>-0.00221999999999998</v>
      </c>
      <c r="G55" s="28"/>
      <c r="H55" s="44">
        <v>12</v>
      </c>
      <c r="I55" s="44">
        <v>11.9743</v>
      </c>
      <c r="J55" s="24">
        <f t="shared" si="8"/>
        <v>-0.0257000000000005</v>
      </c>
      <c r="K55" s="30">
        <f t="shared" si="9"/>
        <v>-0.00107083333333335</v>
      </c>
      <c r="O55" s="1"/>
    </row>
    <row r="56" ht="14.25" spans="1:15">
      <c r="A56" s="119"/>
      <c r="B56" s="118">
        <v>716</v>
      </c>
      <c r="C56" s="109">
        <v>14</v>
      </c>
      <c r="D56" s="109">
        <v>13.9726</v>
      </c>
      <c r="E56" s="109">
        <f t="shared" si="11"/>
        <v>-0.0274000000000001</v>
      </c>
      <c r="F56" s="68">
        <f t="shared" si="10"/>
        <v>-0.00137000000000001</v>
      </c>
      <c r="G56" s="28"/>
      <c r="H56" s="44">
        <v>14</v>
      </c>
      <c r="I56" s="44">
        <v>13.9673</v>
      </c>
      <c r="J56" s="24">
        <f t="shared" si="8"/>
        <v>-0.0327000000000002</v>
      </c>
      <c r="K56" s="30">
        <f t="shared" si="9"/>
        <v>-0.00136250000000001</v>
      </c>
      <c r="O56" s="1"/>
    </row>
    <row r="57" spans="1:15">
      <c r="A57" s="119"/>
      <c r="B57" s="118">
        <v>818</v>
      </c>
      <c r="C57" s="109">
        <v>16</v>
      </c>
      <c r="D57" s="109">
        <v>15.9732</v>
      </c>
      <c r="E57" s="109">
        <f t="shared" si="11"/>
        <v>-0.0267999999999997</v>
      </c>
      <c r="F57" s="68">
        <f t="shared" si="10"/>
        <v>-0.00133999999999998</v>
      </c>
      <c r="G57" s="1"/>
      <c r="H57" s="44">
        <v>16</v>
      </c>
      <c r="I57" s="44">
        <v>15.9898</v>
      </c>
      <c r="J57" s="24">
        <f t="shared" si="8"/>
        <v>-0.0101999999999993</v>
      </c>
      <c r="K57" s="30">
        <f t="shared" si="9"/>
        <v>-0.000424999999999972</v>
      </c>
      <c r="O57" s="1"/>
    </row>
    <row r="58" spans="1:15">
      <c r="A58" s="119"/>
      <c r="B58" s="118">
        <v>921</v>
      </c>
      <c r="C58" s="109">
        <v>18</v>
      </c>
      <c r="D58" s="109">
        <v>17.9765</v>
      </c>
      <c r="E58" s="109">
        <f t="shared" si="11"/>
        <v>-0.0234999999999985</v>
      </c>
      <c r="F58" s="68">
        <f t="shared" si="10"/>
        <v>-0.00117499999999993</v>
      </c>
      <c r="G58" s="1"/>
      <c r="H58" s="44">
        <v>18</v>
      </c>
      <c r="I58" s="44">
        <v>17.9776</v>
      </c>
      <c r="J58" s="24">
        <f t="shared" si="8"/>
        <v>-0.0224000000000011</v>
      </c>
      <c r="K58" s="30">
        <f t="shared" si="9"/>
        <v>-0.000933333333333379</v>
      </c>
      <c r="O58" s="1"/>
    </row>
    <row r="59" spans="1:15">
      <c r="A59" s="120"/>
      <c r="B59" s="109">
        <v>1023</v>
      </c>
      <c r="C59" s="109">
        <v>20</v>
      </c>
      <c r="D59" s="121">
        <v>20.021</v>
      </c>
      <c r="E59" s="109">
        <f t="shared" si="11"/>
        <v>0.0210000000000008</v>
      </c>
      <c r="F59" s="68">
        <f t="shared" si="10"/>
        <v>0.00105000000000004</v>
      </c>
      <c r="G59" s="1"/>
      <c r="H59" s="44">
        <v>20</v>
      </c>
      <c r="I59" s="44">
        <v>19.9809</v>
      </c>
      <c r="J59" s="24">
        <f t="shared" si="8"/>
        <v>-0.0191000000000017</v>
      </c>
      <c r="K59" s="30">
        <f t="shared" si="9"/>
        <v>-0.000795833333333403</v>
      </c>
      <c r="O59" s="1"/>
    </row>
    <row r="60" ht="14.25" spans="1:15">
      <c r="A60" s="36"/>
      <c r="B60" s="37"/>
      <c r="C60" s="37"/>
      <c r="D60" s="37"/>
      <c r="E60" s="37"/>
      <c r="F60" s="62"/>
      <c r="G60" s="1"/>
      <c r="H60" s="1"/>
      <c r="I60" s="1"/>
      <c r="J60" s="1"/>
      <c r="K60" s="1"/>
      <c r="L60" s="1"/>
      <c r="M60" s="1"/>
    </row>
    <row r="61" spans="1:15">
      <c r="G61" s="1"/>
      <c r="H61" s="1"/>
      <c r="I61" s="1"/>
      <c r="J61" s="1"/>
      <c r="K61" s="1"/>
      <c r="L61" s="1"/>
      <c r="M61" s="1"/>
    </row>
    <row r="62" spans="1:15">
      <c r="G62" s="1"/>
      <c r="H62" s="1"/>
      <c r="I62" s="1"/>
      <c r="J62" s="1"/>
      <c r="K62" s="1"/>
      <c r="L62" s="1"/>
      <c r="M62" s="1"/>
      <c r="N62" s="1"/>
      <c r="O62" s="1"/>
    </row>
    <row r="63" spans="1:15">
      <c r="G63" s="1"/>
      <c r="H63" s="1"/>
      <c r="I63" s="1"/>
      <c r="J63" s="1"/>
      <c r="K63" s="1"/>
      <c r="L63" s="1"/>
      <c r="M63" s="1"/>
      <c r="N63" s="1"/>
      <c r="O63" s="1"/>
    </row>
    <row r="64" spans="1:15">
      <c r="G64" s="1"/>
      <c r="H64" s="1"/>
      <c r="I64" s="1"/>
      <c r="J64" s="1"/>
      <c r="K64" s="1"/>
      <c r="L64" s="1"/>
      <c r="M64" s="1"/>
      <c r="N64" s="1"/>
      <c r="O64" s="1"/>
    </row>
    <row r="65" spans="7:15">
      <c r="H65"/>
      <c r="I65"/>
      <c r="J65"/>
      <c r="K65"/>
      <c r="N65" s="1"/>
      <c r="O65" s="1"/>
    </row>
    <row r="66" spans="7:15">
      <c r="H66"/>
      <c r="I66"/>
      <c r="J66"/>
      <c r="K66"/>
      <c r="N66" s="1"/>
      <c r="O66" s="1"/>
    </row>
    <row r="67" spans="7:15">
      <c r="G67" s="1"/>
      <c r="H67" s="1"/>
      <c r="I67" s="1"/>
      <c r="J67" s="1"/>
      <c r="K67" s="1"/>
      <c r="L67" s="1"/>
      <c r="M67" s="1"/>
      <c r="N67" s="1"/>
      <c r="O67" s="1"/>
    </row>
    <row r="68" spans="7:15">
      <c r="G68" s="1"/>
      <c r="H68" s="1"/>
      <c r="I68" s="1"/>
      <c r="J68" s="1"/>
      <c r="K68" s="1"/>
      <c r="L68" s="1"/>
      <c r="M68" s="1"/>
      <c r="N68" s="1"/>
      <c r="O68" s="1"/>
    </row>
    <row r="69" spans="7:15">
      <c r="G69" s="1"/>
      <c r="H69" s="1"/>
      <c r="I69" s="1"/>
      <c r="J69" s="1"/>
      <c r="K69" s="1"/>
      <c r="L69" s="1"/>
      <c r="M69" s="1"/>
    </row>
    <row r="70" spans="7:15">
      <c r="G70" s="1"/>
      <c r="H70" s="1"/>
      <c r="I70" s="1"/>
      <c r="J70" s="1"/>
      <c r="K70" s="1"/>
      <c r="L70" s="1"/>
      <c r="M70" s="1"/>
    </row>
    <row r="71" spans="7:15">
      <c r="G71" s="1"/>
      <c r="H71" s="1"/>
      <c r="I71" s="1"/>
      <c r="J71" s="1"/>
      <c r="K71" s="1"/>
      <c r="L71" s="1"/>
      <c r="M71" s="1"/>
      <c r="N71" s="1"/>
      <c r="O71" s="1"/>
    </row>
    <row r="72" spans="7:15">
      <c r="G72" s="1"/>
      <c r="H72" s="1"/>
      <c r="I72" s="1"/>
      <c r="J72" s="1"/>
      <c r="K72" s="1"/>
      <c r="L72" s="1"/>
      <c r="M72" s="1"/>
      <c r="N72" s="1"/>
      <c r="O72" s="1"/>
    </row>
    <row r="73" spans="7:15">
      <c r="G73" s="1"/>
      <c r="H73" s="1"/>
      <c r="I73" s="1"/>
      <c r="J73" s="1"/>
      <c r="K73" s="1"/>
      <c r="L73" s="1"/>
      <c r="M73" s="1"/>
    </row>
  </sheetData>
  <mergeCells count="7">
    <mergeCell ref="A10:A16"/>
    <mergeCell ref="A25:A37"/>
    <mergeCell ref="A49:A59"/>
    <mergeCell ref="H2:K6"/>
    <mergeCell ref="M2:R9"/>
    <mergeCell ref="M11:R15"/>
    <mergeCell ref="M18:R21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3"/>
  <sheetViews>
    <sheetView zoomScale="115" zoomScaleNormal="115" workbookViewId="0">
      <selection activeCell="H9" sqref="H9:K9"/>
    </sheetView>
  </sheetViews>
  <sheetFormatPr defaultColWidth="8.725" defaultRowHeight="13.5"/>
  <cols>
    <col min="1" max="1" width="17.975" customWidth="1"/>
    <col min="2" max="2" width="13.75" customWidth="1"/>
    <col min="3" max="3" width="16" customWidth="1"/>
    <col min="4" max="4" width="23.75" customWidth="1"/>
    <col min="5" max="5" width="20.625" customWidth="1"/>
    <col min="6" max="6" width="11.125"/>
    <col min="8" max="8" width="16.4083333333333" style="2" customWidth="1"/>
    <col min="9" max="9" width="12.8166666666667" style="3" customWidth="1"/>
    <col min="10" max="10" width="13.3583333333333" style="12" customWidth="1"/>
    <col min="11" max="11" width="13.575" style="23" customWidth="1"/>
    <col min="13" max="18" width="10.8666666666667" customWidth="1"/>
  </cols>
  <sheetData>
    <row r="1" customFormat="1" ht="14" customHeight="1" spans="1:18">
      <c r="A1" t="s">
        <v>32</v>
      </c>
      <c r="H1" s="2"/>
      <c r="I1" s="3"/>
      <c r="J1" s="12"/>
      <c r="K1" s="23"/>
    </row>
    <row r="2" customFormat="1" ht="14" customHeight="1" spans="1:18">
      <c r="A2" t="s">
        <v>33</v>
      </c>
      <c r="H2" s="97" t="s">
        <v>34</v>
      </c>
      <c r="I2" s="98"/>
      <c r="J2" s="98"/>
      <c r="K2" s="98"/>
      <c r="M2" s="99" t="s">
        <v>35</v>
      </c>
      <c r="N2" s="99"/>
      <c r="O2" s="99"/>
      <c r="P2" s="99"/>
      <c r="Q2" s="99"/>
      <c r="R2" s="99"/>
    </row>
    <row r="3" customFormat="1" ht="14" customHeight="1" spans="1:18">
      <c r="H3" s="98"/>
      <c r="I3" s="98"/>
      <c r="J3" s="98"/>
      <c r="K3" s="98"/>
      <c r="M3" s="99"/>
      <c r="N3" s="99"/>
      <c r="O3" s="99"/>
      <c r="P3" s="99"/>
      <c r="Q3" s="99"/>
      <c r="R3" s="99"/>
    </row>
    <row r="4" ht="14" customHeight="1" spans="1:18">
      <c r="A4" s="7" t="s">
        <v>36</v>
      </c>
      <c r="B4" s="8"/>
      <c r="C4" s="8"/>
      <c r="D4" s="8"/>
      <c r="E4" s="8"/>
      <c r="F4" s="8"/>
      <c r="G4" s="8"/>
      <c r="H4" s="98"/>
      <c r="I4" s="98"/>
      <c r="J4" s="98"/>
      <c r="K4" s="98"/>
      <c r="M4" s="99"/>
      <c r="N4" s="99"/>
      <c r="O4" s="99"/>
      <c r="P4" s="99"/>
      <c r="Q4" s="99"/>
      <c r="R4" s="99"/>
    </row>
    <row r="5" ht="14" customHeight="1" spans="1:18">
      <c r="A5" s="7" t="s">
        <v>37</v>
      </c>
      <c r="B5" s="8"/>
      <c r="C5" s="8"/>
      <c r="D5" s="8"/>
      <c r="E5" s="8"/>
      <c r="F5" s="8"/>
      <c r="G5" s="8"/>
      <c r="H5" s="98"/>
      <c r="I5" s="98"/>
      <c r="J5" s="98"/>
      <c r="K5" s="98"/>
      <c r="M5" s="99"/>
      <c r="N5" s="99"/>
      <c r="O5" s="99"/>
      <c r="P5" s="99"/>
      <c r="Q5" s="99"/>
      <c r="R5" s="99"/>
    </row>
    <row r="6" customFormat="1" ht="16" customHeight="1" spans="1:18">
      <c r="H6" s="98"/>
      <c r="I6" s="98"/>
      <c r="J6" s="98"/>
      <c r="K6" s="98"/>
      <c r="M6" s="99"/>
      <c r="N6" s="99"/>
      <c r="O6" s="99"/>
      <c r="P6" s="99"/>
      <c r="Q6" s="99"/>
      <c r="R6" s="99"/>
    </row>
    <row r="7" customFormat="1" ht="14" customHeight="1" spans="1:18">
      <c r="A7" s="48" t="s">
        <v>38</v>
      </c>
      <c r="B7" s="48" t="s">
        <v>39</v>
      </c>
      <c r="C7" s="48" t="s">
        <v>40</v>
      </c>
      <c r="D7" s="11" t="s">
        <v>41</v>
      </c>
      <c r="E7" s="100" t="s">
        <v>42</v>
      </c>
      <c r="F7" s="48"/>
      <c r="H7" s="2"/>
      <c r="I7" s="3"/>
      <c r="J7" s="12"/>
      <c r="K7" s="23"/>
      <c r="M7" s="99"/>
      <c r="N7" s="99"/>
      <c r="O7" s="99"/>
      <c r="P7" s="99"/>
      <c r="Q7" s="99"/>
      <c r="R7" s="99"/>
    </row>
    <row r="8" customFormat="1" ht="15.75" spans="1:18">
      <c r="A8" s="7" t="s">
        <v>43</v>
      </c>
      <c r="B8" cm="1">
        <f t="array" ref="B8">SLOPE(D11:D15,B11:B15)</f>
        <v>0.00585330330495613</v>
      </c>
      <c r="C8" cm="1">
        <f t="array" ref="C8">INTERCEPT(D11:D15,B11:B15)</f>
        <v>-0.00676063147654524</v>
      </c>
      <c r="D8" s="12">
        <f>(C16/1023)/B8</f>
        <v>1.00201584194861</v>
      </c>
      <c r="E8" s="12">
        <f>(-C8)/B8</f>
        <v>1.15501130290324</v>
      </c>
      <c r="H8" s="48" t="s">
        <v>44</v>
      </c>
      <c r="I8" s="7" t="s">
        <v>45</v>
      </c>
      <c r="J8" s="12"/>
      <c r="K8" s="23"/>
      <c r="M8" s="99"/>
      <c r="N8" s="99"/>
      <c r="O8" s="99"/>
      <c r="P8" s="99"/>
      <c r="Q8" s="99"/>
      <c r="R8" s="99"/>
    </row>
    <row r="9" customFormat="1" ht="52" customHeight="1" spans="1:18">
      <c r="A9" s="13" t="s">
        <v>46</v>
      </c>
      <c r="B9" s="14" t="s">
        <v>47</v>
      </c>
      <c r="C9" s="14" t="s">
        <v>48</v>
      </c>
      <c r="D9" s="14" t="s">
        <v>49</v>
      </c>
      <c r="E9" s="13" t="s">
        <v>50</v>
      </c>
      <c r="F9" s="14" t="s">
        <v>51</v>
      </c>
      <c r="H9" s="14" t="s">
        <v>48</v>
      </c>
      <c r="I9" s="14" t="s">
        <v>49</v>
      </c>
      <c r="J9" s="14" t="s">
        <v>50</v>
      </c>
      <c r="K9" s="14" t="s">
        <v>51</v>
      </c>
      <c r="M9" s="99"/>
      <c r="N9" s="99"/>
      <c r="O9" s="99"/>
      <c r="P9" s="99"/>
      <c r="Q9" s="99"/>
      <c r="R9" s="99"/>
    </row>
    <row r="10" customFormat="1" ht="15" customHeight="1" spans="1:18">
      <c r="A10" s="101" t="s">
        <v>20</v>
      </c>
      <c r="B10" s="102">
        <v>0</v>
      </c>
      <c r="C10" s="103">
        <v>0</v>
      </c>
      <c r="D10" s="103">
        <v>0.0014</v>
      </c>
      <c r="E10" s="104">
        <f t="shared" ref="E10:E16" si="0">D10-C10</f>
        <v>0.0014</v>
      </c>
      <c r="F10" s="105">
        <f t="shared" ref="F10:F16" si="1">E10/6</f>
        <v>0.000233333333333333</v>
      </c>
      <c r="H10" s="106">
        <v>0</v>
      </c>
      <c r="I10" s="106">
        <v>0</v>
      </c>
      <c r="J10" s="55">
        <f t="shared" ref="J10:J16" si="2">I10-H10</f>
        <v>0</v>
      </c>
      <c r="K10" s="34">
        <f t="shared" ref="K10:K16" si="3">J10/6</f>
        <v>0</v>
      </c>
    </row>
    <row r="11" s="1" customFormat="1" ht="15" customHeight="1" spans="1:18">
      <c r="A11" s="101"/>
      <c r="B11" s="107">
        <v>171</v>
      </c>
      <c r="C11" s="106">
        <v>1</v>
      </c>
      <c r="D11" s="106">
        <v>0.9928</v>
      </c>
      <c r="E11" s="78">
        <f t="shared" si="0"/>
        <v>-0.00719999999999998</v>
      </c>
      <c r="F11" s="108">
        <f t="shared" si="1"/>
        <v>-0.0012</v>
      </c>
      <c r="H11" s="109">
        <v>1</v>
      </c>
      <c r="I11" s="106">
        <v>0.9986</v>
      </c>
      <c r="J11" s="55">
        <f t="shared" si="2"/>
        <v>-0.00139999999999996</v>
      </c>
      <c r="K11" s="34">
        <f t="shared" si="3"/>
        <v>-0.000233333333333326</v>
      </c>
      <c r="M11" s="99" t="s">
        <v>52</v>
      </c>
      <c r="N11" s="99"/>
      <c r="O11" s="99"/>
      <c r="P11" s="99"/>
      <c r="Q11" s="99"/>
      <c r="R11" s="99"/>
    </row>
    <row r="12" s="1" customFormat="1" ht="15" customHeight="1" spans="1:18">
      <c r="A12" s="101"/>
      <c r="B12" s="107">
        <v>341</v>
      </c>
      <c r="C12" s="106">
        <v>2</v>
      </c>
      <c r="D12" s="106">
        <v>1.9923</v>
      </c>
      <c r="E12" s="78">
        <f t="shared" si="0"/>
        <v>-0.00770000000000004</v>
      </c>
      <c r="F12" s="108">
        <f t="shared" si="1"/>
        <v>-0.00128333333333334</v>
      </c>
      <c r="H12" s="109">
        <v>2</v>
      </c>
      <c r="I12" s="106">
        <v>1.9982</v>
      </c>
      <c r="J12" s="55">
        <f t="shared" si="2"/>
        <v>-0.00180000000000002</v>
      </c>
      <c r="K12" s="34">
        <f t="shared" si="3"/>
        <v>-0.000300000000000004</v>
      </c>
      <c r="M12" s="99"/>
      <c r="N12" s="99"/>
      <c r="O12" s="99"/>
      <c r="P12" s="99"/>
      <c r="Q12" s="99"/>
      <c r="R12" s="99"/>
    </row>
    <row r="13" s="1" customFormat="1" ht="15" customHeight="1" spans="1:18">
      <c r="A13" s="101"/>
      <c r="B13" s="107">
        <v>512</v>
      </c>
      <c r="C13" s="106">
        <v>3</v>
      </c>
      <c r="D13" s="106">
        <v>2.9867</v>
      </c>
      <c r="E13" s="78">
        <f t="shared" si="0"/>
        <v>-0.0133000000000001</v>
      </c>
      <c r="F13" s="110">
        <f t="shared" si="1"/>
        <v>-0.00221666666666668</v>
      </c>
      <c r="H13" s="109">
        <v>3</v>
      </c>
      <c r="I13" s="106">
        <v>2.9984</v>
      </c>
      <c r="J13" s="55">
        <f t="shared" si="2"/>
        <v>-0.00159999999999982</v>
      </c>
      <c r="K13" s="34">
        <f t="shared" si="3"/>
        <v>-0.000266666666666637</v>
      </c>
      <c r="M13" s="99"/>
      <c r="N13" s="99"/>
      <c r="O13" s="99"/>
      <c r="P13" s="99"/>
      <c r="Q13" s="99"/>
      <c r="R13" s="99"/>
    </row>
    <row r="14" s="1" customFormat="1" ht="15" customHeight="1" spans="1:18">
      <c r="A14" s="101"/>
      <c r="B14" s="107">
        <v>682</v>
      </c>
      <c r="C14" s="106">
        <v>4</v>
      </c>
      <c r="D14" s="106">
        <v>3.9882</v>
      </c>
      <c r="E14" s="78">
        <f t="shared" si="0"/>
        <v>-0.0118</v>
      </c>
      <c r="F14" s="108">
        <f t="shared" si="1"/>
        <v>-0.00196666666666667</v>
      </c>
      <c r="H14" s="109">
        <v>4</v>
      </c>
      <c r="I14" s="106">
        <v>3.9998</v>
      </c>
      <c r="J14" s="55">
        <f t="shared" si="2"/>
        <v>-0.000199999999999978</v>
      </c>
      <c r="K14" s="34">
        <f t="shared" si="3"/>
        <v>-3.33333333333297e-5</v>
      </c>
      <c r="M14" s="99"/>
      <c r="N14" s="99"/>
      <c r="O14" s="99"/>
      <c r="P14" s="99"/>
      <c r="Q14" s="99"/>
      <c r="R14" s="99"/>
    </row>
    <row r="15" s="1" customFormat="1" ht="15" customHeight="1" spans="1:18">
      <c r="A15" s="101"/>
      <c r="B15" s="107">
        <v>853</v>
      </c>
      <c r="C15" s="106">
        <v>5</v>
      </c>
      <c r="D15" s="106">
        <v>4.9848</v>
      </c>
      <c r="E15" s="78">
        <f t="shared" si="0"/>
        <v>-0.0152000000000001</v>
      </c>
      <c r="F15" s="110">
        <f t="shared" si="1"/>
        <v>-0.00253333333333335</v>
      </c>
      <c r="H15" s="109">
        <v>5</v>
      </c>
      <c r="I15" s="106">
        <v>4.9965</v>
      </c>
      <c r="J15" s="55">
        <f t="shared" si="2"/>
        <v>-0.00349999999999984</v>
      </c>
      <c r="K15" s="34">
        <f t="shared" si="3"/>
        <v>-0.000583333333333306</v>
      </c>
      <c r="M15" s="99"/>
      <c r="N15" s="99"/>
      <c r="O15" s="99"/>
      <c r="P15" s="99"/>
      <c r="Q15" s="99"/>
      <c r="R15" s="99"/>
    </row>
    <row r="16" s="1" customFormat="1" ht="15" customHeight="1" spans="1:18">
      <c r="A16" s="101"/>
      <c r="B16" s="107">
        <v>1023</v>
      </c>
      <c r="C16" s="106">
        <v>6</v>
      </c>
      <c r="D16" s="106">
        <v>5.9942</v>
      </c>
      <c r="E16" s="78">
        <f t="shared" si="0"/>
        <v>-0.00579999999999981</v>
      </c>
      <c r="F16" s="108">
        <f t="shared" si="1"/>
        <v>-0.000966666666666634</v>
      </c>
      <c r="H16" s="109">
        <v>6</v>
      </c>
      <c r="I16" s="106">
        <v>5.9942</v>
      </c>
      <c r="J16" s="55">
        <f t="shared" si="2"/>
        <v>-0.00579999999999981</v>
      </c>
      <c r="K16" s="34">
        <f t="shared" si="3"/>
        <v>-0.000966666666666634</v>
      </c>
      <c r="M16" s="99"/>
      <c r="N16" s="99"/>
      <c r="O16" s="99"/>
      <c r="P16" s="99"/>
      <c r="Q16" s="99"/>
      <c r="R16" s="99"/>
    </row>
    <row r="17" s="1" customFormat="1" ht="15" customHeight="1" spans="1:18">
      <c r="M17" s="42"/>
      <c r="N17" s="42"/>
      <c r="O17" s="42"/>
      <c r="P17" s="42"/>
      <c r="Q17" s="42"/>
      <c r="R17" s="42"/>
    </row>
    <row r="18" customFormat="1" spans="1:18">
      <c r="H18" s="2"/>
      <c r="I18" s="3"/>
      <c r="J18" s="12"/>
      <c r="K18" s="23"/>
      <c r="M18" s="99" t="s">
        <v>53</v>
      </c>
      <c r="N18" s="99"/>
      <c r="O18" s="99"/>
      <c r="P18" s="99"/>
      <c r="Q18" s="99"/>
      <c r="R18" s="99"/>
    </row>
    <row r="19" customFormat="1" spans="1:18">
      <c r="H19" s="2"/>
      <c r="I19" s="8"/>
      <c r="J19" s="12"/>
      <c r="K19" s="23"/>
      <c r="M19" s="99"/>
      <c r="N19" s="99"/>
      <c r="O19" s="99"/>
      <c r="P19" s="99"/>
      <c r="Q19" s="99"/>
      <c r="R19" s="99"/>
    </row>
    <row r="20" customFormat="1" spans="1:18">
      <c r="F20" s="1"/>
      <c r="G20" s="1"/>
      <c r="H20" s="1"/>
      <c r="I20" s="1"/>
      <c r="J20" s="1"/>
      <c r="K20" s="1"/>
      <c r="L20" s="1"/>
      <c r="M20" s="99"/>
      <c r="N20" s="99"/>
      <c r="O20" s="99"/>
      <c r="P20" s="99"/>
      <c r="Q20" s="99"/>
      <c r="R20" s="99"/>
    </row>
    <row r="21" customFormat="1" spans="1:18">
      <c r="H21" s="2"/>
      <c r="I21" s="3"/>
      <c r="J21" s="12"/>
      <c r="K21" s="23"/>
      <c r="L21" s="1"/>
      <c r="M21" s="99"/>
      <c r="N21" s="99"/>
      <c r="O21" s="99"/>
      <c r="P21" s="99"/>
      <c r="Q21" s="99"/>
      <c r="R21" s="99"/>
    </row>
    <row r="22" customFormat="1" ht="34" customHeight="1" spans="1:18">
      <c r="B22" s="100" t="s">
        <v>39</v>
      </c>
      <c r="C22" s="100" t="s">
        <v>40</v>
      </c>
      <c r="D22" s="100" t="s">
        <v>41</v>
      </c>
      <c r="E22" s="100" t="s">
        <v>42</v>
      </c>
      <c r="H22" s="2"/>
      <c r="I22" s="3"/>
      <c r="J22" s="12"/>
      <c r="K22" s="23"/>
      <c r="L22" s="1"/>
      <c r="M22" s="42"/>
      <c r="N22" s="42"/>
      <c r="O22" s="42"/>
      <c r="P22" s="42"/>
      <c r="Q22" s="42"/>
      <c r="R22" s="42"/>
    </row>
    <row r="23" customFormat="1" ht="15.75" spans="1:18">
      <c r="A23" s="7" t="s">
        <v>54</v>
      </c>
      <c r="B23" cm="1">
        <f t="array" ref="B23">SLOPE(D26:D36,B26:B36)</f>
        <v>0.0117160994609947</v>
      </c>
      <c r="C23" cm="1">
        <f t="array" ref="C23">INTERCEPT(D26:D36,B26:B36)</f>
        <v>-0.0110734333161973</v>
      </c>
      <c r="D23" s="12">
        <f>(C37/1023)/B23</f>
        <v>1.00120396874784</v>
      </c>
      <c r="E23" s="12">
        <f>(-C23)/B23</f>
        <v>0.945146748972474</v>
      </c>
      <c r="H23" s="11" t="s">
        <v>55</v>
      </c>
      <c r="I23" s="7" t="s">
        <v>45</v>
      </c>
      <c r="J23" s="12"/>
      <c r="K23" s="23"/>
      <c r="L23" s="1"/>
      <c r="M23" s="42"/>
      <c r="N23" s="42"/>
      <c r="O23" s="42"/>
      <c r="P23" s="42"/>
      <c r="Q23" s="42"/>
      <c r="R23" s="42"/>
    </row>
    <row r="24" customFormat="1" ht="47.25" spans="1:18">
      <c r="A24" s="13" t="s">
        <v>46</v>
      </c>
      <c r="B24" s="14" t="s">
        <v>47</v>
      </c>
      <c r="C24" s="14" t="s">
        <v>48</v>
      </c>
      <c r="D24" s="14" t="s">
        <v>49</v>
      </c>
      <c r="E24" s="14" t="s">
        <v>50</v>
      </c>
      <c r="F24" s="14" t="s">
        <v>51</v>
      </c>
      <c r="H24" s="14" t="s">
        <v>48</v>
      </c>
      <c r="I24" s="14" t="s">
        <v>49</v>
      </c>
      <c r="J24" s="14" t="s">
        <v>50</v>
      </c>
      <c r="K24" s="14" t="s">
        <v>51</v>
      </c>
      <c r="L24" s="1"/>
      <c r="M24" s="42"/>
      <c r="N24" s="42"/>
      <c r="O24" s="42"/>
      <c r="P24" s="42"/>
      <c r="Q24" s="42"/>
      <c r="R24" s="42"/>
    </row>
    <row r="25" customFormat="1" spans="1:18">
      <c r="A25" s="111" t="s">
        <v>27</v>
      </c>
      <c r="B25" s="109">
        <v>0</v>
      </c>
      <c r="C25" s="109">
        <v>0</v>
      </c>
      <c r="D25" s="109">
        <v>0.0028</v>
      </c>
      <c r="E25" s="109">
        <f t="shared" ref="E25:E37" si="4">D25-C25</f>
        <v>0.0028</v>
      </c>
      <c r="F25" s="109" t="s">
        <v>28</v>
      </c>
      <c r="H25" s="109">
        <v>0</v>
      </c>
      <c r="I25" s="109">
        <v>0.0026</v>
      </c>
      <c r="J25" s="112">
        <f t="shared" ref="J25:J37" si="5">I25-H25</f>
        <v>0.0026</v>
      </c>
      <c r="K25" s="34">
        <f t="shared" ref="K25:K37" si="6">J25/12</f>
        <v>0.000216666666666667</v>
      </c>
      <c r="L25" s="1"/>
      <c r="M25" s="42"/>
      <c r="N25" s="42"/>
      <c r="O25" s="42"/>
      <c r="P25" s="42"/>
      <c r="Q25" s="42"/>
      <c r="R25" s="42"/>
    </row>
    <row r="26" customFormat="1" spans="1:18">
      <c r="A26" s="113"/>
      <c r="B26" s="109">
        <v>85</v>
      </c>
      <c r="C26" s="109">
        <v>1</v>
      </c>
      <c r="D26" s="109">
        <v>0.9936</v>
      </c>
      <c r="E26" s="109">
        <f t="shared" si="4"/>
        <v>-0.00639999999999996</v>
      </c>
      <c r="F26" s="114">
        <f t="shared" ref="F26:F37" si="7">E26/12</f>
        <v>-0.00053333333333333</v>
      </c>
      <c r="H26" s="109">
        <v>1</v>
      </c>
      <c r="I26" s="109">
        <v>1.005</v>
      </c>
      <c r="J26" s="112">
        <f t="shared" si="5"/>
        <v>0.00499999999999989</v>
      </c>
      <c r="K26" s="34">
        <f t="shared" si="6"/>
        <v>0.000416666666666658</v>
      </c>
      <c r="L26" s="1"/>
      <c r="M26" s="1"/>
      <c r="N26" s="1"/>
      <c r="O26" s="1"/>
    </row>
    <row r="27" customFormat="1" spans="1:18">
      <c r="A27" s="113"/>
      <c r="B27" s="109">
        <v>171</v>
      </c>
      <c r="C27" s="109">
        <v>2</v>
      </c>
      <c r="D27" s="109">
        <v>1.9873</v>
      </c>
      <c r="E27" s="109">
        <f t="shared" si="4"/>
        <v>-0.0126999999999999</v>
      </c>
      <c r="F27" s="114">
        <f t="shared" si="7"/>
        <v>-0.00105833333333333</v>
      </c>
      <c r="H27" s="109">
        <v>2</v>
      </c>
      <c r="I27" s="109">
        <v>1.9987</v>
      </c>
      <c r="J27" s="112">
        <f t="shared" si="5"/>
        <v>-0.00130000000000008</v>
      </c>
      <c r="K27" s="34">
        <f t="shared" si="6"/>
        <v>-0.00010833333333334</v>
      </c>
    </row>
    <row r="28" customFormat="1" spans="1:18">
      <c r="A28" s="113"/>
      <c r="B28" s="109">
        <v>256</v>
      </c>
      <c r="C28" s="109">
        <v>3</v>
      </c>
      <c r="D28" s="109">
        <v>2.9813</v>
      </c>
      <c r="E28" s="109">
        <f t="shared" si="4"/>
        <v>-0.0186999999999999</v>
      </c>
      <c r="F28" s="114">
        <f t="shared" si="7"/>
        <v>-0.00155833333333333</v>
      </c>
      <c r="H28" s="109">
        <v>3</v>
      </c>
      <c r="I28" s="109">
        <v>2.9928</v>
      </c>
      <c r="J28" s="112">
        <f t="shared" si="5"/>
        <v>-0.0072000000000001</v>
      </c>
      <c r="K28" s="34">
        <f t="shared" si="6"/>
        <v>-0.000600000000000008</v>
      </c>
    </row>
    <row r="29" customFormat="1" spans="1:18">
      <c r="A29" s="113"/>
      <c r="B29" s="109">
        <v>341</v>
      </c>
      <c r="C29" s="109">
        <v>4</v>
      </c>
      <c r="D29" s="109">
        <v>3.9882</v>
      </c>
      <c r="E29" s="109">
        <f t="shared" si="4"/>
        <v>-0.0118</v>
      </c>
      <c r="F29" s="114">
        <f t="shared" si="7"/>
        <v>-0.000983333333333336</v>
      </c>
      <c r="H29" s="109">
        <v>4</v>
      </c>
      <c r="I29" s="109">
        <v>3.9992</v>
      </c>
      <c r="J29" s="112">
        <f t="shared" si="5"/>
        <v>-0.000799999999999912</v>
      </c>
      <c r="K29" s="34">
        <f t="shared" si="6"/>
        <v>-6.66666666666593e-5</v>
      </c>
      <c r="L29" s="1"/>
      <c r="M29" s="1"/>
      <c r="N29" s="1"/>
      <c r="O29" s="1"/>
    </row>
    <row r="30" customFormat="1" spans="1:18">
      <c r="A30" s="113"/>
      <c r="B30" s="109">
        <v>426</v>
      </c>
      <c r="C30" s="109">
        <v>5</v>
      </c>
      <c r="D30" s="109">
        <v>4.9863</v>
      </c>
      <c r="E30" s="109">
        <f t="shared" si="4"/>
        <v>-0.0137</v>
      </c>
      <c r="F30" s="114">
        <f t="shared" si="7"/>
        <v>-0.00114166666666667</v>
      </c>
      <c r="H30" s="109">
        <v>5</v>
      </c>
      <c r="I30" s="109">
        <v>4.9946</v>
      </c>
      <c r="J30" s="112">
        <f t="shared" si="5"/>
        <v>-0.00539999999999985</v>
      </c>
      <c r="K30" s="34">
        <f t="shared" si="6"/>
        <v>-0.000449999999999987</v>
      </c>
      <c r="L30" s="1"/>
      <c r="M30" s="1"/>
      <c r="N30" s="1"/>
      <c r="O30" s="1"/>
    </row>
    <row r="31" customFormat="1" spans="1:18">
      <c r="A31" s="113"/>
      <c r="B31" s="109">
        <v>512</v>
      </c>
      <c r="C31" s="109">
        <v>6</v>
      </c>
      <c r="D31" s="109">
        <v>5.9791</v>
      </c>
      <c r="E31" s="109">
        <f t="shared" si="4"/>
        <v>-0.0209000000000001</v>
      </c>
      <c r="F31" s="114">
        <f t="shared" si="7"/>
        <v>-0.00174166666666668</v>
      </c>
      <c r="H31" s="109">
        <v>6</v>
      </c>
      <c r="I31" s="109">
        <v>5.9905</v>
      </c>
      <c r="J31" s="112">
        <f t="shared" si="5"/>
        <v>-0.00950000000000006</v>
      </c>
      <c r="K31" s="34">
        <f t="shared" si="6"/>
        <v>-0.000791666666666672</v>
      </c>
      <c r="L31" s="1"/>
      <c r="M31" s="1"/>
      <c r="N31" s="1"/>
      <c r="O31" s="1"/>
    </row>
    <row r="32" customFormat="1" spans="1:18">
      <c r="A32" s="113"/>
      <c r="B32" s="109">
        <v>597</v>
      </c>
      <c r="C32" s="109">
        <v>7</v>
      </c>
      <c r="D32" s="109">
        <v>6.9742</v>
      </c>
      <c r="E32" s="109">
        <f t="shared" si="4"/>
        <v>-0.0258000000000003</v>
      </c>
      <c r="F32" s="114">
        <f t="shared" si="7"/>
        <v>-0.00215000000000002</v>
      </c>
      <c r="H32" s="109">
        <v>7</v>
      </c>
      <c r="I32" s="109">
        <v>6.9871</v>
      </c>
      <c r="J32" s="112">
        <f t="shared" si="5"/>
        <v>-0.0129000000000001</v>
      </c>
      <c r="K32" s="34">
        <f t="shared" si="6"/>
        <v>-0.00107500000000001</v>
      </c>
      <c r="L32" s="1"/>
      <c r="M32" s="1"/>
      <c r="N32" s="1"/>
      <c r="O32" s="1"/>
    </row>
    <row r="33" customFormat="1" spans="1:15">
      <c r="A33" s="113"/>
      <c r="B33" s="109">
        <v>682</v>
      </c>
      <c r="C33" s="109">
        <v>8</v>
      </c>
      <c r="D33" s="109">
        <v>7.984</v>
      </c>
      <c r="E33" s="109">
        <f t="shared" si="4"/>
        <v>-0.016</v>
      </c>
      <c r="F33" s="114">
        <f t="shared" si="7"/>
        <v>-0.00133333333333333</v>
      </c>
      <c r="H33" s="109">
        <v>8</v>
      </c>
      <c r="I33" s="109">
        <v>7.9968</v>
      </c>
      <c r="J33" s="112">
        <f t="shared" si="5"/>
        <v>-0.00319999999999965</v>
      </c>
      <c r="K33" s="34">
        <f t="shared" si="6"/>
        <v>-0.000266666666666637</v>
      </c>
      <c r="L33" s="1"/>
      <c r="M33" s="1"/>
      <c r="N33" s="1"/>
      <c r="O33" s="1"/>
    </row>
    <row r="34" customFormat="1" spans="1:15">
      <c r="A34" s="113"/>
      <c r="B34" s="109">
        <v>767</v>
      </c>
      <c r="C34" s="109">
        <v>9</v>
      </c>
      <c r="D34" s="109">
        <v>8.9823</v>
      </c>
      <c r="E34" s="109">
        <f t="shared" si="4"/>
        <v>-0.0176999999999996</v>
      </c>
      <c r="F34" s="114">
        <f t="shared" si="7"/>
        <v>-0.00147499999999997</v>
      </c>
      <c r="H34" s="109">
        <v>9</v>
      </c>
      <c r="I34" s="109">
        <v>8.9935</v>
      </c>
      <c r="J34" s="112">
        <f t="shared" si="5"/>
        <v>-0.00650000000000084</v>
      </c>
      <c r="K34" s="34">
        <f t="shared" si="6"/>
        <v>-0.000541666666666737</v>
      </c>
      <c r="L34" s="1"/>
      <c r="M34" s="1"/>
      <c r="N34" s="1"/>
      <c r="O34" s="1"/>
    </row>
    <row r="35" customFormat="1" spans="1:15">
      <c r="A35" s="113"/>
      <c r="B35" s="109">
        <v>853</v>
      </c>
      <c r="C35" s="109">
        <v>10</v>
      </c>
      <c r="D35" s="109">
        <v>9.9803</v>
      </c>
      <c r="E35" s="109">
        <f t="shared" si="4"/>
        <v>-0.0197000000000003</v>
      </c>
      <c r="F35" s="114">
        <f t="shared" si="7"/>
        <v>-0.00164166666666669</v>
      </c>
      <c r="H35" s="109">
        <v>10</v>
      </c>
      <c r="I35" s="109">
        <v>9.9918</v>
      </c>
      <c r="J35" s="112">
        <f t="shared" si="5"/>
        <v>-0.00820000000000043</v>
      </c>
      <c r="K35" s="34">
        <f t="shared" si="6"/>
        <v>-0.000683333333333369</v>
      </c>
      <c r="L35" s="1"/>
      <c r="M35" s="1"/>
      <c r="N35" s="1"/>
      <c r="O35" s="1"/>
    </row>
    <row r="36" customFormat="1" spans="1:15">
      <c r="A36" s="113"/>
      <c r="B36" s="109">
        <v>938</v>
      </c>
      <c r="C36" s="109">
        <v>11</v>
      </c>
      <c r="D36" s="109">
        <v>10.9798</v>
      </c>
      <c r="E36" s="109">
        <f t="shared" si="4"/>
        <v>-0.0202000000000009</v>
      </c>
      <c r="F36" s="114">
        <f t="shared" si="7"/>
        <v>-0.00168333333333341</v>
      </c>
      <c r="H36" s="109">
        <v>11</v>
      </c>
      <c r="I36" s="115">
        <v>11.002</v>
      </c>
      <c r="J36" s="112">
        <f t="shared" si="5"/>
        <v>0.00200000000000067</v>
      </c>
      <c r="K36" s="34">
        <f t="shared" si="6"/>
        <v>0.000166666666666722</v>
      </c>
    </row>
    <row r="37" customFormat="1" spans="1:15">
      <c r="A37" s="116"/>
      <c r="B37" s="44">
        <v>1023</v>
      </c>
      <c r="C37" s="109">
        <v>12</v>
      </c>
      <c r="D37" s="109">
        <v>12.006</v>
      </c>
      <c r="E37" s="109">
        <f t="shared" si="4"/>
        <v>0.00600000000000023</v>
      </c>
      <c r="F37" s="114">
        <f t="shared" si="7"/>
        <v>0.000500000000000019</v>
      </c>
      <c r="H37" s="109">
        <v>12</v>
      </c>
      <c r="I37" s="109">
        <v>12.0015</v>
      </c>
      <c r="J37" s="112">
        <f t="shared" si="5"/>
        <v>0.00150000000000006</v>
      </c>
      <c r="K37" s="34">
        <f t="shared" si="6"/>
        <v>0.000125000000000005</v>
      </c>
    </row>
    <row r="38" customFormat="1" spans="1:15">
      <c r="H38" s="2"/>
      <c r="I38" s="3"/>
      <c r="J38" s="12"/>
      <c r="K38" s="23"/>
      <c r="L38" s="1"/>
      <c r="M38" s="1"/>
      <c r="N38" s="1"/>
      <c r="O38" s="1"/>
    </row>
    <row r="39" customFormat="1" spans="1:15">
      <c r="H39" s="2"/>
      <c r="I39" s="3"/>
      <c r="J39" s="12"/>
      <c r="K39" s="23"/>
      <c r="L39" s="1"/>
      <c r="M39" s="1"/>
      <c r="N39" s="1"/>
      <c r="O39" s="1"/>
    </row>
    <row r="40" customFormat="1" spans="1:15">
      <c r="H40" s="2"/>
      <c r="I40" s="3"/>
      <c r="J40" s="12"/>
      <c r="K40" s="23"/>
      <c r="L40" s="1"/>
      <c r="M40" s="1"/>
      <c r="N40" s="1"/>
      <c r="O40" s="1"/>
    </row>
    <row r="41" customFormat="1" spans="1:15">
      <c r="H41" s="2"/>
      <c r="I41" s="8"/>
      <c r="J41" s="12"/>
      <c r="K41" s="23"/>
      <c r="L41" s="1"/>
      <c r="M41" s="1"/>
      <c r="N41" s="1"/>
      <c r="O41" s="1"/>
    </row>
    <row r="42" customFormat="1" spans="1:15">
      <c r="M42" s="1"/>
      <c r="N42" s="1"/>
      <c r="O42" s="1"/>
    </row>
    <row r="43" customFormat="1"/>
    <row r="44" customFormat="1" spans="1:15">
      <c r="G44" s="1"/>
      <c r="H44" s="1"/>
      <c r="I44" s="1"/>
      <c r="J44" s="1"/>
      <c r="K44" s="1"/>
      <c r="L44" s="1"/>
      <c r="M44" s="1"/>
      <c r="N44" s="1"/>
      <c r="O44" s="1"/>
    </row>
    <row r="45" customFormat="1" ht="47.25" spans="1:15">
      <c r="C45" s="100" t="s">
        <v>39</v>
      </c>
      <c r="D45" s="100" t="s">
        <v>40</v>
      </c>
      <c r="E45" s="100" t="s">
        <v>41</v>
      </c>
      <c r="F45" s="100" t="s">
        <v>42</v>
      </c>
      <c r="H45" s="2"/>
      <c r="I45" s="3"/>
      <c r="J45" s="12"/>
      <c r="K45" s="23"/>
      <c r="N45" s="1"/>
      <c r="O45" s="1"/>
    </row>
    <row r="46" customFormat="1" spans="1:15">
      <c r="A46" s="8"/>
      <c r="C46" cm="1">
        <f t="array" ref="C46">SLOPE(D50:D58,B50:B58)</f>
        <v>0.0195502502095107</v>
      </c>
      <c r="D46" cm="1">
        <f t="array" ref="D46">INTERCEPT(D50:D58,B50:B58)</f>
        <v>-0.0323502182874462</v>
      </c>
      <c r="E46" s="12">
        <f>(C59/1023)/C46</f>
        <v>1.00000470180564</v>
      </c>
      <c r="F46" s="12">
        <f>(-D46)/C46</f>
        <v>1.65472144554491</v>
      </c>
      <c r="H46" s="2"/>
      <c r="I46" s="2"/>
      <c r="J46" s="3"/>
      <c r="K46" s="12"/>
      <c r="L46" s="23"/>
      <c r="M46" s="1"/>
      <c r="N46" s="1"/>
      <c r="O46" s="1"/>
    </row>
    <row r="47" customFormat="1" ht="15.75" spans="1:15">
      <c r="A47" s="7" t="s">
        <v>56</v>
      </c>
      <c r="H47" s="11" t="s">
        <v>57</v>
      </c>
      <c r="I47" s="7" t="s">
        <v>45</v>
      </c>
      <c r="J47" s="12"/>
      <c r="K47" s="23"/>
      <c r="O47" s="1"/>
    </row>
    <row r="48" customFormat="1" ht="48" spans="1:15">
      <c r="A48" s="13" t="s">
        <v>46</v>
      </c>
      <c r="B48" s="14" t="s">
        <v>47</v>
      </c>
      <c r="C48" s="14" t="s">
        <v>48</v>
      </c>
      <c r="D48" s="14" t="s">
        <v>49</v>
      </c>
      <c r="E48" s="14" t="s">
        <v>50</v>
      </c>
      <c r="F48" s="14" t="s">
        <v>51</v>
      </c>
      <c r="H48" s="14" t="s">
        <v>48</v>
      </c>
      <c r="I48" s="14" t="s">
        <v>49</v>
      </c>
      <c r="J48" s="14" t="s">
        <v>50</v>
      </c>
      <c r="K48" s="14" t="s">
        <v>51</v>
      </c>
      <c r="O48" s="1"/>
    </row>
    <row r="49" ht="14.25" spans="1:15">
      <c r="A49" s="117" t="s">
        <v>31</v>
      </c>
      <c r="B49" s="118">
        <v>0</v>
      </c>
      <c r="C49" s="109">
        <v>0</v>
      </c>
      <c r="D49" s="109">
        <v>0.0012</v>
      </c>
      <c r="E49" s="109">
        <f t="shared" ref="E49:E59" si="8">D49-C49</f>
        <v>0.0012</v>
      </c>
      <c r="F49" s="68">
        <f t="shared" ref="F49:F59" si="9">E49/20</f>
        <v>6e-5</v>
      </c>
      <c r="G49" s="28"/>
      <c r="H49" s="44">
        <v>0</v>
      </c>
      <c r="I49" s="44">
        <v>0.007</v>
      </c>
      <c r="J49" s="24">
        <f t="shared" ref="J49:J59" si="10">I49-H49</f>
        <v>0.007</v>
      </c>
      <c r="K49" s="30">
        <f t="shared" ref="K49:K59" si="11">J49/24</f>
        <v>0.000291666666666667</v>
      </c>
      <c r="O49" s="1"/>
    </row>
    <row r="50" ht="14.25" spans="1:15">
      <c r="A50" s="119"/>
      <c r="B50" s="118">
        <v>102</v>
      </c>
      <c r="C50" s="109">
        <v>2</v>
      </c>
      <c r="D50" s="109">
        <v>1.9826</v>
      </c>
      <c r="E50" s="109">
        <f t="shared" si="8"/>
        <v>-0.0174000000000001</v>
      </c>
      <c r="F50" s="68">
        <f t="shared" si="9"/>
        <v>-0.000870000000000004</v>
      </c>
      <c r="G50" s="28"/>
      <c r="H50" s="44">
        <v>2</v>
      </c>
      <c r="I50" s="44">
        <v>1.9804</v>
      </c>
      <c r="J50" s="24">
        <f t="shared" si="10"/>
        <v>-0.0196000000000001</v>
      </c>
      <c r="K50" s="30">
        <f t="shared" si="11"/>
        <v>-0.000816666666666669</v>
      </c>
      <c r="O50" s="1"/>
    </row>
    <row r="51" ht="14.25" spans="1:15">
      <c r="A51" s="119"/>
      <c r="B51" s="118">
        <v>205</v>
      </c>
      <c r="C51" s="109">
        <v>4</v>
      </c>
      <c r="D51" s="109">
        <v>3.9704</v>
      </c>
      <c r="E51" s="109">
        <f t="shared" si="8"/>
        <v>-0.0295999999999998</v>
      </c>
      <c r="F51" s="68">
        <f t="shared" si="9"/>
        <v>-0.00147999999999999</v>
      </c>
      <c r="G51" s="28"/>
      <c r="H51" s="44">
        <v>4</v>
      </c>
      <c r="I51" s="44">
        <v>3.9545</v>
      </c>
      <c r="J51" s="24">
        <f t="shared" si="10"/>
        <v>-0.0455000000000001</v>
      </c>
      <c r="K51" s="30">
        <f t="shared" si="11"/>
        <v>-0.00189583333333334</v>
      </c>
    </row>
    <row r="52" ht="14.25" spans="1:15">
      <c r="A52" s="119"/>
      <c r="B52" s="118">
        <v>307</v>
      </c>
      <c r="C52" s="109">
        <v>6</v>
      </c>
      <c r="D52" s="109">
        <v>5.9584</v>
      </c>
      <c r="E52" s="109">
        <f t="shared" si="8"/>
        <v>-0.0415999999999999</v>
      </c>
      <c r="F52" s="61">
        <f t="shared" si="9"/>
        <v>-0.00207999999999999</v>
      </c>
      <c r="G52" s="28"/>
      <c r="H52" s="44">
        <v>6</v>
      </c>
      <c r="I52" s="44">
        <v>5.9539</v>
      </c>
      <c r="J52" s="24">
        <f t="shared" si="10"/>
        <v>-0.0461</v>
      </c>
      <c r="K52" s="30">
        <f t="shared" si="11"/>
        <v>-0.00192083333333333</v>
      </c>
    </row>
    <row r="53" ht="14.25" spans="1:15">
      <c r="A53" s="119"/>
      <c r="B53" s="118">
        <v>409</v>
      </c>
      <c r="C53" s="109">
        <v>8</v>
      </c>
      <c r="D53" s="109">
        <v>7.9683</v>
      </c>
      <c r="E53" s="109">
        <f t="shared" si="8"/>
        <v>-0.0316999999999998</v>
      </c>
      <c r="F53" s="68">
        <f t="shared" si="9"/>
        <v>-0.00158499999999999</v>
      </c>
      <c r="G53" s="28"/>
      <c r="H53" s="44">
        <v>8</v>
      </c>
      <c r="I53" s="44">
        <v>7.9771</v>
      </c>
      <c r="J53" s="24">
        <f t="shared" si="10"/>
        <v>-0.0228999999999999</v>
      </c>
      <c r="K53" s="30">
        <f t="shared" si="11"/>
        <v>-0.000954166666666663</v>
      </c>
      <c r="O53" s="1"/>
    </row>
    <row r="54" ht="14.25" spans="1:15">
      <c r="A54" s="119"/>
      <c r="B54" s="118">
        <v>512</v>
      </c>
      <c r="C54" s="109">
        <v>10</v>
      </c>
      <c r="D54" s="109">
        <v>9.9606</v>
      </c>
      <c r="E54" s="109">
        <f t="shared" si="8"/>
        <v>-0.0394000000000005</v>
      </c>
      <c r="F54" s="68">
        <f t="shared" si="9"/>
        <v>-0.00197000000000003</v>
      </c>
      <c r="G54" s="28"/>
      <c r="H54" s="44">
        <v>10</v>
      </c>
      <c r="I54" s="67">
        <v>9.971</v>
      </c>
      <c r="J54" s="24">
        <f t="shared" si="10"/>
        <v>-0.0289999999999999</v>
      </c>
      <c r="K54" s="30">
        <f t="shared" si="11"/>
        <v>-0.00120833333333333</v>
      </c>
      <c r="O54" s="1"/>
    </row>
    <row r="55" ht="14.25" spans="1:15">
      <c r="A55" s="119"/>
      <c r="B55" s="118">
        <v>614</v>
      </c>
      <c r="C55" s="109">
        <v>12</v>
      </c>
      <c r="D55" s="109">
        <v>11.9556</v>
      </c>
      <c r="E55" s="109">
        <f t="shared" si="8"/>
        <v>-0.0443999999999996</v>
      </c>
      <c r="F55" s="61">
        <f t="shared" si="9"/>
        <v>-0.00221999999999998</v>
      </c>
      <c r="G55" s="28"/>
      <c r="H55" s="44">
        <v>12</v>
      </c>
      <c r="I55" s="44">
        <v>11.9743</v>
      </c>
      <c r="J55" s="24">
        <f t="shared" si="10"/>
        <v>-0.0257000000000005</v>
      </c>
      <c r="K55" s="30">
        <f t="shared" si="11"/>
        <v>-0.00107083333333335</v>
      </c>
      <c r="O55" s="1"/>
    </row>
    <row r="56" ht="14.25" spans="1:15">
      <c r="A56" s="119"/>
      <c r="B56" s="118">
        <v>716</v>
      </c>
      <c r="C56" s="109">
        <v>14</v>
      </c>
      <c r="D56" s="109">
        <v>13.9726</v>
      </c>
      <c r="E56" s="109">
        <f t="shared" si="8"/>
        <v>-0.0274000000000001</v>
      </c>
      <c r="F56" s="68">
        <f t="shared" si="9"/>
        <v>-0.00137</v>
      </c>
      <c r="G56" s="28"/>
      <c r="H56" s="44">
        <v>14</v>
      </c>
      <c r="I56" s="44">
        <v>13.9673</v>
      </c>
      <c r="J56" s="24">
        <f t="shared" si="10"/>
        <v>-0.0327000000000002</v>
      </c>
      <c r="K56" s="30">
        <f t="shared" si="11"/>
        <v>-0.00136250000000001</v>
      </c>
      <c r="O56" s="1"/>
    </row>
    <row r="57" spans="1:15">
      <c r="A57" s="119"/>
      <c r="B57" s="118">
        <v>818</v>
      </c>
      <c r="C57" s="109">
        <v>16</v>
      </c>
      <c r="D57" s="109">
        <v>15.9732</v>
      </c>
      <c r="E57" s="109">
        <f t="shared" si="8"/>
        <v>-0.0267999999999997</v>
      </c>
      <c r="F57" s="68">
        <f t="shared" si="9"/>
        <v>-0.00133999999999999</v>
      </c>
      <c r="G57" s="1"/>
      <c r="H57" s="44">
        <v>16</v>
      </c>
      <c r="I57" s="44">
        <v>15.9898</v>
      </c>
      <c r="J57" s="24">
        <f t="shared" si="10"/>
        <v>-0.0101999999999993</v>
      </c>
      <c r="K57" s="30">
        <f t="shared" si="11"/>
        <v>-0.000424999999999972</v>
      </c>
      <c r="O57" s="1"/>
    </row>
    <row r="58" spans="1:15">
      <c r="A58" s="119"/>
      <c r="B58" s="118">
        <v>921</v>
      </c>
      <c r="C58" s="109">
        <v>18</v>
      </c>
      <c r="D58" s="109">
        <v>17.9765</v>
      </c>
      <c r="E58" s="109">
        <f t="shared" si="8"/>
        <v>-0.0234999999999985</v>
      </c>
      <c r="F58" s="68">
        <f t="shared" si="9"/>
        <v>-0.00117499999999993</v>
      </c>
      <c r="G58" s="1"/>
      <c r="H58" s="44">
        <v>18</v>
      </c>
      <c r="I58" s="44">
        <v>17.9776</v>
      </c>
      <c r="J58" s="24">
        <f t="shared" si="10"/>
        <v>-0.0224000000000011</v>
      </c>
      <c r="K58" s="30">
        <f t="shared" si="11"/>
        <v>-0.000933333333333379</v>
      </c>
      <c r="O58" s="1"/>
    </row>
    <row r="59" spans="1:15">
      <c r="A59" s="120"/>
      <c r="B59" s="109">
        <v>1023</v>
      </c>
      <c r="C59" s="109">
        <v>20</v>
      </c>
      <c r="D59" s="121">
        <v>20.021</v>
      </c>
      <c r="E59" s="109">
        <f t="shared" si="8"/>
        <v>0.0210000000000008</v>
      </c>
      <c r="F59" s="68">
        <f t="shared" si="9"/>
        <v>0.00105000000000004</v>
      </c>
      <c r="G59" s="1"/>
      <c r="H59" s="44">
        <v>20</v>
      </c>
      <c r="I59" s="44">
        <v>19.9809</v>
      </c>
      <c r="J59" s="24">
        <f t="shared" si="10"/>
        <v>-0.0191000000000017</v>
      </c>
      <c r="K59" s="30">
        <f t="shared" si="11"/>
        <v>-0.000795833333333403</v>
      </c>
      <c r="O59" s="1"/>
    </row>
    <row r="60" ht="14.25" spans="1:15">
      <c r="A60" s="36"/>
      <c r="B60" s="37"/>
      <c r="C60" s="37"/>
      <c r="D60" s="37"/>
      <c r="E60" s="37"/>
      <c r="F60" s="62"/>
      <c r="G60" s="1"/>
      <c r="H60" s="1"/>
      <c r="I60" s="1"/>
      <c r="J60" s="1"/>
      <c r="K60" s="1"/>
      <c r="L60" s="1"/>
      <c r="M60" s="1"/>
    </row>
    <row r="61" customFormat="1" spans="1:15">
      <c r="G61" s="1"/>
      <c r="H61" s="1"/>
      <c r="I61" s="1"/>
      <c r="J61" s="1"/>
      <c r="K61" s="1"/>
      <c r="L61" s="1"/>
      <c r="M61" s="1"/>
    </row>
    <row r="62" customFormat="1" spans="1:15">
      <c r="G62" s="1"/>
      <c r="H62" s="1"/>
      <c r="I62" s="1"/>
      <c r="J62" s="1"/>
      <c r="K62" s="1"/>
      <c r="L62" s="1"/>
      <c r="M62" s="1"/>
      <c r="N62" s="1"/>
      <c r="O62" s="1"/>
    </row>
    <row r="63" customFormat="1" spans="1:15">
      <c r="G63" s="1"/>
      <c r="H63" s="1"/>
      <c r="I63" s="1"/>
      <c r="J63" s="1"/>
      <c r="K63" s="1"/>
      <c r="L63" s="1"/>
      <c r="M63" s="1"/>
      <c r="N63" s="1"/>
      <c r="O63" s="1"/>
    </row>
    <row r="64" customFormat="1" spans="1:15">
      <c r="G64" s="1"/>
      <c r="H64" s="1"/>
      <c r="I64" s="1"/>
      <c r="J64" s="1"/>
      <c r="K64" s="1"/>
      <c r="L64" s="1"/>
      <c r="M64" s="1"/>
      <c r="N64" s="1"/>
      <c r="O64" s="1"/>
    </row>
    <row r="65" customFormat="1" spans="7:15">
      <c r="N65" s="1"/>
      <c r="O65" s="1"/>
    </row>
    <row r="66" customFormat="1" spans="7:15">
      <c r="N66" s="1"/>
      <c r="O66" s="1"/>
    </row>
    <row r="67" customFormat="1" spans="7:15">
      <c r="G67" s="1"/>
      <c r="H67" s="1"/>
      <c r="I67" s="1"/>
      <c r="J67" s="1"/>
      <c r="K67" s="1"/>
      <c r="L67" s="1"/>
      <c r="M67" s="1"/>
      <c r="N67" s="1"/>
      <c r="O67" s="1"/>
    </row>
    <row r="68" customFormat="1" spans="7:15">
      <c r="G68" s="1"/>
      <c r="H68" s="1"/>
      <c r="I68" s="1"/>
      <c r="J68" s="1"/>
      <c r="K68" s="1"/>
      <c r="L68" s="1"/>
      <c r="M68" s="1"/>
      <c r="N68" s="1"/>
      <c r="O68" s="1"/>
    </row>
    <row r="69" customFormat="1" spans="7:15">
      <c r="G69" s="1"/>
      <c r="H69" s="1"/>
      <c r="I69" s="1"/>
      <c r="J69" s="1"/>
      <c r="K69" s="1"/>
      <c r="L69" s="1"/>
      <c r="M69" s="1"/>
    </row>
    <row r="70" customFormat="1" spans="7:15">
      <c r="G70" s="1"/>
      <c r="H70" s="1"/>
      <c r="I70" s="1"/>
      <c r="J70" s="1"/>
      <c r="K70" s="1"/>
      <c r="L70" s="1"/>
      <c r="M70" s="1"/>
    </row>
    <row r="71" customFormat="1" spans="7:15">
      <c r="G71" s="1"/>
      <c r="H71" s="1"/>
      <c r="I71" s="1"/>
      <c r="J71" s="1"/>
      <c r="K71" s="1"/>
      <c r="L71" s="1"/>
      <c r="M71" s="1"/>
      <c r="N71" s="1"/>
      <c r="O71" s="1"/>
    </row>
    <row r="72" customFormat="1" spans="7:15">
      <c r="G72" s="1"/>
      <c r="H72" s="1"/>
      <c r="I72" s="1"/>
      <c r="J72" s="1"/>
      <c r="K72" s="1"/>
      <c r="L72" s="1"/>
      <c r="M72" s="1"/>
      <c r="N72" s="1"/>
      <c r="O72" s="1"/>
    </row>
    <row r="73" customFormat="1" spans="7:15">
      <c r="G73" s="1"/>
      <c r="H73" s="1"/>
      <c r="I73" s="1"/>
      <c r="J73" s="1"/>
      <c r="K73" s="1"/>
      <c r="L73" s="1"/>
      <c r="M73" s="1"/>
    </row>
  </sheetData>
  <mergeCells count="7">
    <mergeCell ref="A10:A16"/>
    <mergeCell ref="A25:A37"/>
    <mergeCell ref="A49:A59"/>
    <mergeCell ref="H2:K6"/>
    <mergeCell ref="M11:R16"/>
    <mergeCell ref="M18:R21"/>
    <mergeCell ref="M2:R9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180"/>
  <sheetViews>
    <sheetView zoomScale="115" zoomScaleNormal="115" workbookViewId="0">
      <selection activeCell="H9" sqref="H9"/>
    </sheetView>
  </sheetViews>
  <sheetFormatPr defaultColWidth="8.725" defaultRowHeight="13.5"/>
  <cols>
    <col min="1" max="1" width="10.5416666666667" customWidth="1"/>
    <col min="2" max="2" width="9.25"/>
    <col min="3" max="3" width="12.625"/>
    <col min="4" max="4" width="13.75"/>
    <col min="5" max="6" width="12.625"/>
    <col min="7" max="7" width="13.75"/>
    <col min="8" max="8" width="11.125"/>
    <col min="9" max="9" width="11.725" style="2"/>
    <col min="10" max="10" width="11.725" style="3"/>
    <col min="11" max="11" width="12.0916666666667" style="4" customWidth="1"/>
    <col min="12" max="12" width="12.275" style="2" customWidth="1"/>
    <col min="13" max="16" width="12.8166666666667"/>
  </cols>
  <sheetData>
    <row r="1" ht="14" customHeight="1" spans="1:29">
      <c r="A1" t="s">
        <v>0</v>
      </c>
      <c r="H1" s="6"/>
      <c r="O1" s="40"/>
      <c r="P1" s="41"/>
      <c r="Q1" s="41"/>
      <c r="R1" s="41"/>
      <c r="S1" s="41"/>
      <c r="T1" s="41"/>
      <c r="U1" s="41"/>
    </row>
    <row r="2" ht="14" customHeight="1" spans="1:29">
      <c r="A2" t="s">
        <v>1</v>
      </c>
      <c r="H2" s="6"/>
      <c r="O2" s="41"/>
      <c r="P2" s="41"/>
      <c r="Q2" s="41"/>
      <c r="R2" s="41"/>
      <c r="S2" s="41"/>
      <c r="T2" s="41"/>
      <c r="U2" s="41"/>
    </row>
    <row r="3" ht="14" customHeight="1" spans="1:29">
      <c r="H3" s="41" t="s">
        <v>58</v>
      </c>
      <c r="I3" s="41"/>
      <c r="J3" s="41"/>
      <c r="K3" s="74"/>
      <c r="O3" s="41"/>
      <c r="P3" s="41"/>
      <c r="Q3" s="41"/>
      <c r="R3" s="41"/>
      <c r="S3" s="41"/>
      <c r="T3" s="41"/>
      <c r="U3" s="41"/>
    </row>
    <row r="4" ht="14" customHeight="1" spans="1:29">
      <c r="A4" s="8" t="s">
        <v>4</v>
      </c>
      <c r="B4" s="8"/>
      <c r="C4" s="8"/>
      <c r="D4" s="8"/>
      <c r="E4" s="8"/>
      <c r="F4" s="8"/>
      <c r="G4" s="8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</row>
    <row r="5" ht="14" customHeight="1" spans="1:29">
      <c r="A5" s="8" t="s">
        <v>5</v>
      </c>
      <c r="B5" s="8"/>
      <c r="C5" s="8"/>
      <c r="D5" s="8"/>
      <c r="E5" s="8"/>
      <c r="F5" s="8"/>
      <c r="G5" s="8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</row>
    <row r="6" spans="1:29">
      <c r="H6" s="6"/>
      <c r="J6" s="75"/>
      <c r="K6" s="74"/>
    </row>
    <row r="7" ht="14" customHeight="1" spans="1:29">
      <c r="A7" t="s">
        <v>59</v>
      </c>
      <c r="C7" t="s">
        <v>7</v>
      </c>
      <c r="D7" t="s">
        <v>8</v>
      </c>
      <c r="E7" t="s">
        <v>23</v>
      </c>
      <c r="F7" s="42" t="s">
        <v>60</v>
      </c>
      <c r="H7" s="6"/>
    </row>
    <row r="8" spans="1:29">
      <c r="A8" s="8" t="s">
        <v>11</v>
      </c>
      <c r="C8" cm="1">
        <f t="array" ref="C8">SLOPE(D11:D18,B11:B18)</f>
        <v>9.14582764179211e-5</v>
      </c>
      <c r="D8" cm="1">
        <f t="array" ref="D8">INTERCEPT(D11:D18,B11:B18)</f>
        <v>-0.00284660128647385</v>
      </c>
      <c r="E8" s="12">
        <f>(C19/65535)/C8</f>
        <v>1.00104807313249</v>
      </c>
      <c r="F8" s="12">
        <f>(-D8)/C8</f>
        <v>31.1245892440201</v>
      </c>
      <c r="H8" s="6"/>
      <c r="I8" s="2" t="s">
        <v>12</v>
      </c>
      <c r="J8" s="8" t="s">
        <v>13</v>
      </c>
      <c r="K8" s="12"/>
      <c r="L8" s="23"/>
    </row>
    <row r="9" ht="52" customHeight="1" spans="1:29">
      <c r="A9" s="44" t="s">
        <v>14</v>
      </c>
      <c r="B9" s="44" t="s">
        <v>15</v>
      </c>
      <c r="C9" s="44" t="s">
        <v>16</v>
      </c>
      <c r="D9" s="44" t="s">
        <v>17</v>
      </c>
      <c r="E9" s="44" t="s">
        <v>18</v>
      </c>
      <c r="F9" s="43" t="s">
        <v>19</v>
      </c>
      <c r="H9" s="44" t="s">
        <v>15</v>
      </c>
      <c r="I9" s="44" t="s">
        <v>16</v>
      </c>
      <c r="J9" s="93" t="s">
        <v>17</v>
      </c>
      <c r="K9" s="93" t="s">
        <v>61</v>
      </c>
      <c r="L9" s="77" t="s">
        <v>19</v>
      </c>
    </row>
    <row r="10" ht="15" customHeight="1" spans="1:29">
      <c r="A10" s="65" t="s">
        <v>62</v>
      </c>
      <c r="B10" s="65">
        <v>0</v>
      </c>
      <c r="C10" s="65">
        <v>0</v>
      </c>
      <c r="D10" s="15">
        <v>0.0002</v>
      </c>
      <c r="E10" s="15">
        <f t="shared" ref="E10:E19" si="0">D10-C10</f>
        <v>0.0002</v>
      </c>
      <c r="F10" s="17">
        <f>E10/6</f>
        <v>3.33333333333333e-5</v>
      </c>
      <c r="H10" s="65">
        <v>0</v>
      </c>
      <c r="I10" s="65">
        <v>0</v>
      </c>
      <c r="J10" s="76">
        <v>0.0002</v>
      </c>
      <c r="K10" s="76">
        <f>J10-C10</f>
        <v>0.0002</v>
      </c>
      <c r="L10" s="77">
        <f>K10/6</f>
        <v>3.33333333333333e-5</v>
      </c>
    </row>
    <row r="11" s="1" customFormat="1" ht="15" customHeight="1" spans="1:29">
      <c r="A11" s="65"/>
      <c r="B11" s="78">
        <v>5461</v>
      </c>
      <c r="C11" s="78">
        <v>0.5</v>
      </c>
      <c r="D11" s="79">
        <v>0.4983</v>
      </c>
      <c r="E11" s="15">
        <f t="shared" si="0"/>
        <v>-0.00169999999999998</v>
      </c>
      <c r="F11" s="17">
        <f>E11/6</f>
        <v>-0.00028333333333333</v>
      </c>
      <c r="H11" s="78">
        <v>5461</v>
      </c>
      <c r="I11" s="78">
        <v>0.5</v>
      </c>
      <c r="J11" s="76">
        <v>0.5016</v>
      </c>
      <c r="K11" s="76">
        <f t="shared" ref="K11:K19" si="1">J11-C11</f>
        <v>0.00160000000000005</v>
      </c>
      <c r="L11" s="77">
        <f t="shared" ref="L11:L19" si="2">K11/6</f>
        <v>0.000266666666666674</v>
      </c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="1" customFormat="1" ht="15" customHeight="1" spans="1:29">
      <c r="A12" s="65"/>
      <c r="B12" s="65">
        <v>10923</v>
      </c>
      <c r="C12" s="65">
        <v>1</v>
      </c>
      <c r="D12" s="15">
        <v>0.9967</v>
      </c>
      <c r="E12" s="15">
        <f t="shared" si="0"/>
        <v>-0.00329999999999997</v>
      </c>
      <c r="F12" s="17">
        <f t="shared" ref="F11:F19" si="3">E12/6</f>
        <v>-0.000549999999999995</v>
      </c>
      <c r="H12" s="65">
        <v>10923</v>
      </c>
      <c r="I12" s="65">
        <v>1</v>
      </c>
      <c r="J12" s="76">
        <v>1.0006</v>
      </c>
      <c r="K12" s="76">
        <f t="shared" si="1"/>
        <v>0.000599999999999934</v>
      </c>
      <c r="L12" s="77">
        <f t="shared" si="2"/>
        <v>9.9999999999989e-5</v>
      </c>
      <c r="Q12"/>
      <c r="R12"/>
      <c r="S12"/>
      <c r="T12"/>
      <c r="U12"/>
    </row>
    <row r="13" s="1" customFormat="1" ht="15" customHeight="1" spans="1:29">
      <c r="A13" s="65"/>
      <c r="B13" s="65">
        <v>21845</v>
      </c>
      <c r="C13" s="65">
        <v>2</v>
      </c>
      <c r="D13" s="15">
        <v>1.9943</v>
      </c>
      <c r="E13" s="15">
        <f t="shared" si="0"/>
        <v>-0.00570000000000004</v>
      </c>
      <c r="F13" s="17">
        <f t="shared" si="3"/>
        <v>-0.000950000000000007</v>
      </c>
      <c r="H13" s="65">
        <v>21845</v>
      </c>
      <c r="I13" s="65">
        <v>2</v>
      </c>
      <c r="J13" s="76">
        <v>1.9992</v>
      </c>
      <c r="K13" s="76">
        <f t="shared" si="1"/>
        <v>-0.000799999999999912</v>
      </c>
      <c r="L13" s="77">
        <f t="shared" si="2"/>
        <v>-0.000133333333333319</v>
      </c>
      <c r="Q13"/>
      <c r="R13"/>
      <c r="S13"/>
      <c r="T13"/>
      <c r="U13"/>
    </row>
    <row r="14" s="1" customFormat="1" ht="15" customHeight="1" spans="1:29">
      <c r="A14" s="65"/>
      <c r="B14" s="65">
        <v>32768</v>
      </c>
      <c r="C14" s="65">
        <v>3</v>
      </c>
      <c r="D14" s="15">
        <v>2.9925</v>
      </c>
      <c r="E14" s="15">
        <f t="shared" si="0"/>
        <v>-0.00749999999999984</v>
      </c>
      <c r="F14" s="17">
        <f t="shared" si="3"/>
        <v>-0.00124999999999997</v>
      </c>
      <c r="H14" s="65">
        <v>32768</v>
      </c>
      <c r="I14" s="65">
        <v>3</v>
      </c>
      <c r="J14" s="76">
        <v>2.9985</v>
      </c>
      <c r="K14" s="76">
        <f t="shared" si="1"/>
        <v>-0.00150000000000006</v>
      </c>
      <c r="L14" s="77">
        <f t="shared" si="2"/>
        <v>-0.000250000000000009</v>
      </c>
      <c r="Q14"/>
      <c r="R14"/>
      <c r="S14"/>
      <c r="T14"/>
      <c r="U14"/>
    </row>
    <row r="15" s="1" customFormat="1" ht="15" customHeight="1" spans="1:29">
      <c r="A15" s="65"/>
      <c r="B15" s="65">
        <v>36044</v>
      </c>
      <c r="C15" s="65">
        <v>3.3</v>
      </c>
      <c r="D15" s="15">
        <v>3.2922</v>
      </c>
      <c r="E15" s="15">
        <f t="shared" si="0"/>
        <v>-0.00780000000000003</v>
      </c>
      <c r="F15" s="17">
        <f t="shared" si="3"/>
        <v>-0.0013</v>
      </c>
      <c r="H15" s="65">
        <v>36044</v>
      </c>
      <c r="I15" s="65">
        <v>3.3</v>
      </c>
      <c r="J15" s="76">
        <v>3.2985</v>
      </c>
      <c r="K15" s="76">
        <f t="shared" si="1"/>
        <v>-0.00149999999999961</v>
      </c>
      <c r="L15" s="77">
        <f t="shared" si="2"/>
        <v>-0.000249999999999935</v>
      </c>
      <c r="Q15"/>
      <c r="R15"/>
      <c r="S15"/>
      <c r="T15"/>
      <c r="U15"/>
    </row>
    <row r="16" s="1" customFormat="1" ht="15" customHeight="1" spans="1:29">
      <c r="A16" s="65"/>
      <c r="B16" s="65">
        <v>43690</v>
      </c>
      <c r="C16" s="65">
        <v>4</v>
      </c>
      <c r="D16" s="16">
        <v>3.992</v>
      </c>
      <c r="E16" s="15">
        <f t="shared" si="0"/>
        <v>-0.00800000000000001</v>
      </c>
      <c r="F16" s="17">
        <f t="shared" si="3"/>
        <v>-0.00133333333333334</v>
      </c>
      <c r="H16" s="65">
        <v>43690</v>
      </c>
      <c r="I16" s="65">
        <v>4</v>
      </c>
      <c r="J16" s="76">
        <v>3.9991</v>
      </c>
      <c r="K16" s="76">
        <f t="shared" si="1"/>
        <v>-0.000900000000000123</v>
      </c>
      <c r="L16" s="77">
        <f t="shared" si="2"/>
        <v>-0.00015000000000002</v>
      </c>
      <c r="Q16"/>
      <c r="R16"/>
      <c r="S16"/>
      <c r="T16"/>
      <c r="U16"/>
    </row>
    <row r="17" s="1" customFormat="1" ht="15" customHeight="1" spans="1:29">
      <c r="A17" s="65"/>
      <c r="B17" s="65">
        <v>54613</v>
      </c>
      <c r="C17" s="65">
        <v>5</v>
      </c>
      <c r="D17" s="65">
        <v>4.9926</v>
      </c>
      <c r="E17" s="15">
        <f t="shared" si="0"/>
        <v>-0.00739999999999963</v>
      </c>
      <c r="F17" s="17">
        <f t="shared" si="3"/>
        <v>-0.00123333333333327</v>
      </c>
      <c r="H17" s="65">
        <v>54613</v>
      </c>
      <c r="I17" s="65">
        <v>5</v>
      </c>
      <c r="J17" s="80">
        <v>5.0009</v>
      </c>
      <c r="K17" s="76">
        <f t="shared" si="1"/>
        <v>0.000899999999999679</v>
      </c>
      <c r="L17" s="77">
        <f t="shared" si="2"/>
        <v>0.000149999999999946</v>
      </c>
      <c r="Q17"/>
    </row>
    <row r="18" spans="1:29">
      <c r="A18" s="65"/>
      <c r="B18" s="65">
        <v>60074</v>
      </c>
      <c r="C18" s="65">
        <v>5.5</v>
      </c>
      <c r="D18" s="65">
        <v>5.4933</v>
      </c>
      <c r="E18" s="15">
        <f t="shared" si="0"/>
        <v>-0.00670000000000037</v>
      </c>
      <c r="F18" s="17">
        <f t="shared" si="3"/>
        <v>-0.00111666666666673</v>
      </c>
      <c r="H18" s="65">
        <v>60074</v>
      </c>
      <c r="I18" s="65">
        <v>5.5</v>
      </c>
      <c r="J18" s="76">
        <v>5.5021</v>
      </c>
      <c r="K18" s="76">
        <f t="shared" si="1"/>
        <v>0.00210000000000043</v>
      </c>
      <c r="L18" s="77">
        <f t="shared" si="2"/>
        <v>0.000350000000000072</v>
      </c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ht="14" customHeight="1" spans="1:29">
      <c r="A19" s="65"/>
      <c r="B19" s="65">
        <v>65535</v>
      </c>
      <c r="C19" s="65">
        <v>6</v>
      </c>
      <c r="D19" s="65">
        <v>5.9941</v>
      </c>
      <c r="E19" s="15">
        <f t="shared" si="0"/>
        <v>-0.00589999999999957</v>
      </c>
      <c r="F19" s="17">
        <f t="shared" si="3"/>
        <v>-0.000983333333333262</v>
      </c>
      <c r="H19" s="65">
        <v>65535</v>
      </c>
      <c r="I19" s="65">
        <v>6</v>
      </c>
      <c r="J19" s="76">
        <v>5.9941</v>
      </c>
      <c r="K19" s="76">
        <f t="shared" si="1"/>
        <v>-0.00589999999999957</v>
      </c>
      <c r="L19" s="77">
        <f t="shared" si="2"/>
        <v>-0.000983333333333262</v>
      </c>
    </row>
    <row r="20" ht="14" customHeight="1" spans="1:29">
      <c r="A20" s="73"/>
      <c r="B20" s="73"/>
      <c r="F20" s="42"/>
      <c r="I20" s="73"/>
      <c r="J20" s="73"/>
      <c r="K20" s="12"/>
      <c r="L20" s="23"/>
      <c r="O20" s="81"/>
    </row>
    <row r="21" ht="14" customHeight="1" spans="1:29">
      <c r="A21" s="73"/>
      <c r="B21" s="73"/>
      <c r="F21" s="42"/>
      <c r="I21" s="73"/>
      <c r="J21" s="73"/>
      <c r="K21" s="12"/>
      <c r="L21" s="23"/>
      <c r="O21" s="81"/>
    </row>
    <row r="22" ht="14" customHeight="1" spans="1:29">
      <c r="A22" s="73"/>
      <c r="B22" s="73"/>
      <c r="C22" t="s">
        <v>7</v>
      </c>
      <c r="D22" t="s">
        <v>8</v>
      </c>
      <c r="E22" t="s">
        <v>23</v>
      </c>
      <c r="F22" s="42" t="s">
        <v>60</v>
      </c>
      <c r="I22" s="73"/>
      <c r="J22" s="73"/>
      <c r="K22" s="12"/>
      <c r="L22" s="23"/>
      <c r="O22" s="81"/>
    </row>
    <row r="23" spans="1:29">
      <c r="A23" s="8" t="s">
        <v>63</v>
      </c>
      <c r="B23" s="8"/>
      <c r="C23" cm="1">
        <f t="array" ref="C23">SLOPE(D26:D31,B26:B31)</f>
        <v>7.61637844971584e-5</v>
      </c>
      <c r="D23" cm="1">
        <f t="array" ref="D23">INTERCEPT(D26:D31,B26:B31)</f>
        <v>-0.00160773049645465</v>
      </c>
      <c r="E23" s="12">
        <f>(C32/65535)/C23</f>
        <v>1.00172424449744</v>
      </c>
      <c r="F23" s="12">
        <f>(-D23)/C23</f>
        <v>21.108857799925</v>
      </c>
      <c r="I23" s="2" t="s">
        <v>64</v>
      </c>
      <c r="J23" s="8" t="s">
        <v>13</v>
      </c>
      <c r="K23" s="12"/>
      <c r="L23" s="23"/>
      <c r="O23" s="81"/>
    </row>
    <row r="24" ht="39" customHeight="1" spans="1:29">
      <c r="A24" s="44" t="s">
        <v>14</v>
      </c>
      <c r="B24" s="44" t="s">
        <v>15</v>
      </c>
      <c r="C24" s="44" t="s">
        <v>16</v>
      </c>
      <c r="D24" s="44" t="s">
        <v>17</v>
      </c>
      <c r="E24" s="44" t="s">
        <v>18</v>
      </c>
      <c r="F24" s="43" t="s">
        <v>19</v>
      </c>
      <c r="H24" s="44" t="s">
        <v>15</v>
      </c>
      <c r="I24" s="44" t="s">
        <v>16</v>
      </c>
      <c r="J24" s="93" t="s">
        <v>17</v>
      </c>
      <c r="K24" s="93" t="s">
        <v>61</v>
      </c>
      <c r="L24" s="77" t="s">
        <v>19</v>
      </c>
    </row>
    <row r="25" spans="1:29">
      <c r="A25" s="65" t="s">
        <v>65</v>
      </c>
      <c r="B25" s="65">
        <v>0</v>
      </c>
      <c r="C25" s="65">
        <v>0</v>
      </c>
      <c r="D25" s="15">
        <v>0.0001</v>
      </c>
      <c r="E25" s="15">
        <f t="shared" ref="E22:E34" si="4">D25-C25</f>
        <v>0.0001</v>
      </c>
      <c r="F25" s="17">
        <f>E25/5</f>
        <v>2e-5</v>
      </c>
      <c r="H25" s="65">
        <v>0</v>
      </c>
      <c r="I25" s="82">
        <v>0</v>
      </c>
      <c r="J25" s="76">
        <v>0.0001</v>
      </c>
      <c r="K25" s="76">
        <f>J25-I25</f>
        <v>0.0001</v>
      </c>
      <c r="L25" s="77">
        <f>K25/5</f>
        <v>2e-5</v>
      </c>
    </row>
    <row r="26" ht="14" customHeight="1" spans="1:29">
      <c r="A26" s="65"/>
      <c r="B26" s="83">
        <f>C26/5*65535</f>
        <v>6553.5</v>
      </c>
      <c r="C26" s="78">
        <v>0.5</v>
      </c>
      <c r="D26" s="79">
        <v>0.4983</v>
      </c>
      <c r="E26" s="15">
        <f t="shared" si="4"/>
        <v>-0.00169999999999998</v>
      </c>
      <c r="F26" s="17">
        <f t="shared" ref="F26:F32" si="5">E26/5</f>
        <v>-0.000339999999999996</v>
      </c>
      <c r="H26" s="83">
        <f t="shared" ref="H26:H32" si="6">I26/5*65535</f>
        <v>6553.5</v>
      </c>
      <c r="I26" s="82">
        <v>0.5</v>
      </c>
      <c r="J26" s="76">
        <v>0.5006</v>
      </c>
      <c r="K26" s="76">
        <f t="shared" ref="K26:K32" si="7">J26-I26</f>
        <v>0.000600000000000045</v>
      </c>
      <c r="L26" s="77">
        <f t="shared" ref="L26:L32" si="8">K26/5</f>
        <v>0.000120000000000009</v>
      </c>
    </row>
    <row r="27" spans="1:29">
      <c r="A27" s="65"/>
      <c r="B27" s="83">
        <f>C27/5*65535</f>
        <v>13107</v>
      </c>
      <c r="C27" s="65">
        <v>1</v>
      </c>
      <c r="D27" s="15">
        <v>0.9966</v>
      </c>
      <c r="E27" s="15">
        <f t="shared" si="4"/>
        <v>-0.00339999999999996</v>
      </c>
      <c r="F27" s="17">
        <f t="shared" si="5"/>
        <v>-0.000679999999999992</v>
      </c>
      <c r="H27" s="83">
        <f t="shared" si="6"/>
        <v>13107</v>
      </c>
      <c r="I27" s="82">
        <v>1</v>
      </c>
      <c r="J27" s="76">
        <v>0.9997</v>
      </c>
      <c r="K27" s="76">
        <f t="shared" si="7"/>
        <v>-0.000299999999999967</v>
      </c>
      <c r="L27" s="77">
        <f t="shared" si="8"/>
        <v>-5.99999999999934e-5</v>
      </c>
    </row>
    <row r="28" ht="14" customHeight="1" spans="1:29">
      <c r="A28" s="65"/>
      <c r="B28" s="83">
        <f t="shared" ref="B27:B32" si="9">C28/5*65535</f>
        <v>26214</v>
      </c>
      <c r="C28" s="65">
        <v>2</v>
      </c>
      <c r="D28" s="15">
        <v>1.9941</v>
      </c>
      <c r="E28" s="15">
        <f t="shared" si="4"/>
        <v>-0.00590000000000002</v>
      </c>
      <c r="F28" s="17">
        <f t="shared" si="5"/>
        <v>-0.00118</v>
      </c>
      <c r="H28" s="83">
        <f t="shared" si="6"/>
        <v>26214</v>
      </c>
      <c r="I28" s="82">
        <v>2</v>
      </c>
      <c r="J28" s="76">
        <v>1.999</v>
      </c>
      <c r="K28" s="76">
        <f t="shared" si="7"/>
        <v>-0.00099999999999989</v>
      </c>
      <c r="L28" s="77">
        <f t="shared" si="8"/>
        <v>-0.000199999999999978</v>
      </c>
    </row>
    <row r="29" spans="1:29">
      <c r="A29" s="65"/>
      <c r="B29" s="83">
        <f t="shared" si="9"/>
        <v>39321</v>
      </c>
      <c r="C29" s="65">
        <v>3</v>
      </c>
      <c r="D29" s="15">
        <v>2.9926</v>
      </c>
      <c r="E29" s="15">
        <f t="shared" si="4"/>
        <v>-0.00740000000000007</v>
      </c>
      <c r="F29" s="17">
        <f t="shared" si="5"/>
        <v>-0.00148000000000001</v>
      </c>
      <c r="H29" s="83">
        <f t="shared" si="6"/>
        <v>39321</v>
      </c>
      <c r="I29" s="82">
        <v>3</v>
      </c>
      <c r="J29" s="76">
        <v>2.9993</v>
      </c>
      <c r="K29" s="76">
        <f t="shared" si="7"/>
        <v>-0.000700000000000145</v>
      </c>
      <c r="L29" s="77">
        <f t="shared" si="8"/>
        <v>-0.000140000000000029</v>
      </c>
    </row>
    <row r="30" spans="1:29">
      <c r="A30" s="65"/>
      <c r="B30" s="83">
        <f t="shared" si="9"/>
        <v>43253.1</v>
      </c>
      <c r="C30" s="65">
        <v>3.3</v>
      </c>
      <c r="D30" s="15">
        <v>3.2925</v>
      </c>
      <c r="E30" s="15">
        <f t="shared" si="4"/>
        <v>-0.00749999999999984</v>
      </c>
      <c r="F30" s="17">
        <f t="shared" si="5"/>
        <v>-0.00149999999999997</v>
      </c>
      <c r="H30" s="83">
        <f t="shared" si="6"/>
        <v>43253.1</v>
      </c>
      <c r="I30" s="82">
        <v>3.3</v>
      </c>
      <c r="J30" s="76">
        <v>3.2997</v>
      </c>
      <c r="K30" s="76">
        <f t="shared" si="7"/>
        <v>-0.000299999999999745</v>
      </c>
      <c r="L30" s="77">
        <f t="shared" si="8"/>
        <v>-5.9999999999949e-5</v>
      </c>
    </row>
    <row r="31" spans="1:29">
      <c r="A31" s="65"/>
      <c r="B31" s="83">
        <f t="shared" si="9"/>
        <v>52428</v>
      </c>
      <c r="C31" s="65">
        <v>4</v>
      </c>
      <c r="D31" s="16">
        <v>3.9925</v>
      </c>
      <c r="E31" s="15">
        <f t="shared" si="4"/>
        <v>-0.00749999999999984</v>
      </c>
      <c r="F31" s="17">
        <f t="shared" si="5"/>
        <v>-0.00149999999999997</v>
      </c>
      <c r="H31" s="83">
        <f t="shared" si="6"/>
        <v>52428</v>
      </c>
      <c r="I31" s="82">
        <v>4</v>
      </c>
      <c r="J31" s="76">
        <v>4.0011</v>
      </c>
      <c r="K31" s="76">
        <f t="shared" si="7"/>
        <v>0.0011000000000001</v>
      </c>
      <c r="L31" s="77">
        <f t="shared" si="8"/>
        <v>0.00022000000000002</v>
      </c>
    </row>
    <row r="32" spans="1:29">
      <c r="A32" s="65"/>
      <c r="B32" s="83">
        <f t="shared" si="9"/>
        <v>65535</v>
      </c>
      <c r="C32" s="65">
        <v>5</v>
      </c>
      <c r="D32" s="65">
        <v>4.9936</v>
      </c>
      <c r="E32" s="15">
        <f t="shared" si="4"/>
        <v>-0.00640000000000018</v>
      </c>
      <c r="F32" s="17">
        <f t="shared" si="5"/>
        <v>-0.00128000000000004</v>
      </c>
      <c r="H32" s="83">
        <f t="shared" si="6"/>
        <v>65535</v>
      </c>
      <c r="I32" s="82">
        <v>5</v>
      </c>
      <c r="J32" s="80">
        <v>4.9936</v>
      </c>
      <c r="K32" s="76">
        <f t="shared" si="7"/>
        <v>-0.00640000000000018</v>
      </c>
      <c r="L32" s="77">
        <f t="shared" si="8"/>
        <v>-0.00128000000000004</v>
      </c>
    </row>
    <row r="33" spans="1:12">
      <c r="H33" s="84"/>
      <c r="K33" s="12"/>
      <c r="L33" s="23"/>
    </row>
    <row r="34" ht="27" spans="1:12">
      <c r="C34" t="s">
        <v>7</v>
      </c>
      <c r="D34" t="s">
        <v>8</v>
      </c>
      <c r="E34" t="s">
        <v>23</v>
      </c>
      <c r="F34" s="42" t="s">
        <v>60</v>
      </c>
      <c r="H34" s="84"/>
    </row>
    <row r="35" spans="1:12">
      <c r="A35" s="8" t="s">
        <v>25</v>
      </c>
      <c r="C35" cm="1">
        <f t="array" ref="C35">SLOPE(D38:D50,B38:B50)</f>
        <v>0.000183141862809285</v>
      </c>
      <c r="D35" cm="1">
        <f t="array" ref="D35">INTERCEPT(D38:D50,B38:B50)</f>
        <v>-0.00753274387592412</v>
      </c>
      <c r="E35" s="12">
        <f>(C51/65535)/C35</f>
        <v>0.999816535398231</v>
      </c>
      <c r="F35" s="12">
        <f>(-D35)/C35</f>
        <v>41.1306500893701</v>
      </c>
      <c r="H35" s="84"/>
      <c r="I35" s="2" t="s">
        <v>26</v>
      </c>
      <c r="J35" s="8" t="s">
        <v>13</v>
      </c>
      <c r="K35" s="12"/>
      <c r="L35" s="23"/>
    </row>
    <row r="36" ht="24" spans="1:12">
      <c r="A36" s="44" t="s">
        <v>14</v>
      </c>
      <c r="B36" s="44" t="s">
        <v>15</v>
      </c>
      <c r="C36" s="44" t="s">
        <v>16</v>
      </c>
      <c r="D36" s="44" t="s">
        <v>17</v>
      </c>
      <c r="E36" s="44" t="s">
        <v>18</v>
      </c>
      <c r="F36" s="43" t="s">
        <v>19</v>
      </c>
      <c r="H36" s="44" t="s">
        <v>15</v>
      </c>
      <c r="I36" s="44" t="s">
        <v>16</v>
      </c>
      <c r="J36" s="93" t="s">
        <v>17</v>
      </c>
      <c r="K36" s="93" t="s">
        <v>61</v>
      </c>
      <c r="L36" s="77" t="s">
        <v>19</v>
      </c>
    </row>
    <row r="37" spans="1:12">
      <c r="A37" s="15" t="s">
        <v>66</v>
      </c>
      <c r="B37" s="20">
        <f>C37/12*65535</f>
        <v>0</v>
      </c>
      <c r="C37" s="15">
        <v>0</v>
      </c>
      <c r="D37" s="16">
        <v>0.003</v>
      </c>
      <c r="E37" s="16">
        <f>D37-C37</f>
        <v>0.003</v>
      </c>
      <c r="F37" s="17">
        <f>E37/12</f>
        <v>0.00025</v>
      </c>
      <c r="H37" s="20">
        <f t="shared" ref="H37:H51" si="10">I37/12*65535</f>
        <v>0</v>
      </c>
      <c r="I37" s="15">
        <v>0</v>
      </c>
      <c r="J37" s="76">
        <v>0.003</v>
      </c>
      <c r="K37" s="76">
        <f>J37-I37</f>
        <v>0.003</v>
      </c>
      <c r="L37" s="77">
        <f>K37/12</f>
        <v>0.00025</v>
      </c>
    </row>
    <row r="38" spans="1:12">
      <c r="A38" s="15"/>
      <c r="B38" s="20">
        <f>C38/12*65535</f>
        <v>5461.25</v>
      </c>
      <c r="C38" s="15">
        <v>1</v>
      </c>
      <c r="D38" s="16">
        <v>0.9973</v>
      </c>
      <c r="E38" s="16">
        <f t="shared" ref="E38:E51" si="11">D38-C38</f>
        <v>-0.00270000000000004</v>
      </c>
      <c r="F38" s="17">
        <f t="shared" ref="F38:F51" si="12">E38/12</f>
        <v>-0.000225000000000003</v>
      </c>
      <c r="H38" s="20">
        <f t="shared" si="10"/>
        <v>5461.25</v>
      </c>
      <c r="I38" s="15">
        <v>1</v>
      </c>
      <c r="J38" s="76">
        <v>1.0044</v>
      </c>
      <c r="K38" s="76">
        <f t="shared" ref="K38:K51" si="13">J38-I38</f>
        <v>0.00439999999999996</v>
      </c>
      <c r="L38" s="77">
        <f t="shared" ref="L38:L44" si="14">K38/12</f>
        <v>0.000366666666666663</v>
      </c>
    </row>
    <row r="39" spans="1:12">
      <c r="A39" s="15"/>
      <c r="B39" s="20">
        <f>C39/12*65535</f>
        <v>10922.5</v>
      </c>
      <c r="C39" s="15">
        <v>2</v>
      </c>
      <c r="D39" s="16">
        <v>1.9952</v>
      </c>
      <c r="E39" s="16">
        <f t="shared" si="11"/>
        <v>-0.00479999999999992</v>
      </c>
      <c r="F39" s="17">
        <f t="shared" si="12"/>
        <v>-0.000399999999999993</v>
      </c>
      <c r="H39" s="20">
        <f t="shared" si="10"/>
        <v>10922.5</v>
      </c>
      <c r="I39" s="15">
        <v>2</v>
      </c>
      <c r="J39" s="76">
        <v>2.0019</v>
      </c>
      <c r="K39" s="76">
        <f t="shared" si="13"/>
        <v>0.00190000000000001</v>
      </c>
      <c r="L39" s="77">
        <f t="shared" si="14"/>
        <v>0.000158333333333334</v>
      </c>
    </row>
    <row r="40" spans="1:12">
      <c r="A40" s="15"/>
      <c r="B40" s="20">
        <f t="shared" ref="B38:B51" si="15">C40/12*65535</f>
        <v>16383.75</v>
      </c>
      <c r="C40" s="15">
        <v>3</v>
      </c>
      <c r="D40" s="16">
        <v>2.993</v>
      </c>
      <c r="E40" s="16">
        <f t="shared" si="11"/>
        <v>-0.00700000000000012</v>
      </c>
      <c r="F40" s="17">
        <f t="shared" si="12"/>
        <v>-0.000583333333333343</v>
      </c>
      <c r="H40" s="20">
        <f t="shared" si="10"/>
        <v>16383.75</v>
      </c>
      <c r="I40" s="15">
        <v>3</v>
      </c>
      <c r="J40" s="76">
        <v>2.9996</v>
      </c>
      <c r="K40" s="76">
        <f t="shared" si="13"/>
        <v>-0.000399999999999956</v>
      </c>
      <c r="L40" s="77">
        <f t="shared" si="14"/>
        <v>-3.33333333333297e-5</v>
      </c>
    </row>
    <row r="41" spans="1:12">
      <c r="A41" s="15"/>
      <c r="B41" s="20">
        <f t="shared" si="15"/>
        <v>18022.125</v>
      </c>
      <c r="C41" s="15">
        <v>3.3</v>
      </c>
      <c r="D41" s="16">
        <v>3.2925</v>
      </c>
      <c r="E41" s="16">
        <f t="shared" si="11"/>
        <v>-0.00749999999999984</v>
      </c>
      <c r="F41" s="17">
        <f t="shared" si="12"/>
        <v>-0.000624999999999987</v>
      </c>
      <c r="H41" s="20">
        <f t="shared" si="10"/>
        <v>18022.125</v>
      </c>
      <c r="I41" s="15">
        <v>3.3</v>
      </c>
      <c r="J41" s="76">
        <v>3.2991</v>
      </c>
      <c r="K41" s="76">
        <f t="shared" si="13"/>
        <v>-0.000899999999999679</v>
      </c>
      <c r="L41" s="77">
        <f t="shared" si="14"/>
        <v>-7.49999999999732e-5</v>
      </c>
    </row>
    <row r="42" spans="1:12">
      <c r="A42" s="15"/>
      <c r="B42" s="20">
        <f t="shared" si="15"/>
        <v>21845</v>
      </c>
      <c r="C42" s="15">
        <v>4</v>
      </c>
      <c r="D42" s="16">
        <v>3.9917</v>
      </c>
      <c r="E42" s="16">
        <f t="shared" si="11"/>
        <v>-0.0083000000000002</v>
      </c>
      <c r="F42" s="17">
        <f t="shared" si="12"/>
        <v>-0.000691666666666683</v>
      </c>
      <c r="H42" s="20">
        <f t="shared" si="10"/>
        <v>21845</v>
      </c>
      <c r="I42" s="15">
        <v>4</v>
      </c>
      <c r="J42" s="80">
        <v>3.9982</v>
      </c>
      <c r="K42" s="76">
        <f t="shared" si="13"/>
        <v>-0.0017999999999998</v>
      </c>
      <c r="L42" s="77">
        <f t="shared" si="14"/>
        <v>-0.000149999999999983</v>
      </c>
    </row>
    <row r="43" spans="1:12">
      <c r="A43" s="15"/>
      <c r="B43" s="20">
        <f t="shared" si="15"/>
        <v>27306.25</v>
      </c>
      <c r="C43" s="15">
        <v>5</v>
      </c>
      <c r="D43" s="16">
        <v>4.991</v>
      </c>
      <c r="E43" s="16">
        <f t="shared" si="11"/>
        <v>-0.00900000000000034</v>
      </c>
      <c r="F43" s="17">
        <f t="shared" si="12"/>
        <v>-0.000750000000000028</v>
      </c>
      <c r="H43" s="20">
        <f t="shared" si="10"/>
        <v>27306.25</v>
      </c>
      <c r="I43" s="15">
        <v>5</v>
      </c>
      <c r="J43" s="76">
        <v>4.9973</v>
      </c>
      <c r="K43" s="76">
        <f t="shared" si="13"/>
        <v>-0.00269999999999992</v>
      </c>
      <c r="L43" s="77">
        <f t="shared" si="14"/>
        <v>-0.000224999999999994</v>
      </c>
    </row>
    <row r="44" spans="1:12">
      <c r="A44" s="15"/>
      <c r="B44" s="20">
        <f t="shared" si="15"/>
        <v>30036.875</v>
      </c>
      <c r="C44" s="15">
        <v>5.5</v>
      </c>
      <c r="D44" s="16">
        <v>5.491</v>
      </c>
      <c r="E44" s="16">
        <f t="shared" si="11"/>
        <v>-0.00900000000000034</v>
      </c>
      <c r="F44" s="17">
        <f t="shared" si="12"/>
        <v>-0.000750000000000028</v>
      </c>
      <c r="H44" s="20">
        <f t="shared" si="10"/>
        <v>30036.875</v>
      </c>
      <c r="I44" s="15">
        <v>5.5</v>
      </c>
      <c r="J44" s="80">
        <v>5.4974</v>
      </c>
      <c r="K44" s="76">
        <f t="shared" si="13"/>
        <v>-0.00260000000000016</v>
      </c>
      <c r="L44" s="77">
        <f t="shared" si="14"/>
        <v>-0.00021666666666668</v>
      </c>
    </row>
    <row r="45" spans="1:12">
      <c r="A45" s="15"/>
      <c r="B45" s="20">
        <f t="shared" si="15"/>
        <v>32767.5</v>
      </c>
      <c r="C45" s="15">
        <v>6</v>
      </c>
      <c r="D45" s="16">
        <v>5.9911</v>
      </c>
      <c r="E45" s="16">
        <f t="shared" si="11"/>
        <v>-0.00889999999999969</v>
      </c>
      <c r="F45" s="17">
        <f t="shared" si="12"/>
        <v>-0.000741666666666641</v>
      </c>
      <c r="H45" s="20">
        <f t="shared" si="10"/>
        <v>32767.5</v>
      </c>
      <c r="I45" s="15">
        <v>6</v>
      </c>
      <c r="J45" s="76">
        <v>5.9973</v>
      </c>
      <c r="K45" s="76">
        <f t="shared" si="13"/>
        <v>-0.00269999999999992</v>
      </c>
      <c r="L45" s="77">
        <f t="shared" ref="L45:L51" si="16">K45/12</f>
        <v>-0.000224999999999994</v>
      </c>
    </row>
    <row r="46" spans="1:12">
      <c r="A46" s="15"/>
      <c r="B46" s="20">
        <f t="shared" si="15"/>
        <v>38228.75</v>
      </c>
      <c r="C46" s="15">
        <v>7</v>
      </c>
      <c r="D46" s="16">
        <v>6.9914</v>
      </c>
      <c r="E46" s="16">
        <f t="shared" si="11"/>
        <v>-0.00860000000000039</v>
      </c>
      <c r="F46" s="17">
        <f t="shared" si="12"/>
        <v>-0.000716666666666699</v>
      </c>
      <c r="H46" s="20">
        <f t="shared" si="10"/>
        <v>38228.75</v>
      </c>
      <c r="I46" s="15">
        <v>7</v>
      </c>
      <c r="J46" s="76">
        <v>6.9976</v>
      </c>
      <c r="K46" s="76">
        <f t="shared" si="13"/>
        <v>-0.00239999999999974</v>
      </c>
      <c r="L46" s="77">
        <f t="shared" si="16"/>
        <v>-0.000199999999999978</v>
      </c>
    </row>
    <row r="47" spans="1:12">
      <c r="A47" s="15"/>
      <c r="B47" s="20">
        <f t="shared" si="15"/>
        <v>43690</v>
      </c>
      <c r="C47" s="15">
        <v>8</v>
      </c>
      <c r="D47" s="16">
        <v>7.9924</v>
      </c>
      <c r="E47" s="16">
        <f t="shared" si="11"/>
        <v>-0.00760000000000005</v>
      </c>
      <c r="F47" s="17">
        <f t="shared" si="12"/>
        <v>-0.000633333333333338</v>
      </c>
      <c r="H47" s="20">
        <f t="shared" si="10"/>
        <v>43690</v>
      </c>
      <c r="I47" s="15">
        <v>8</v>
      </c>
      <c r="J47" s="76">
        <v>7.9984</v>
      </c>
      <c r="K47" s="76">
        <f t="shared" si="13"/>
        <v>-0.00159999999999982</v>
      </c>
      <c r="L47" s="77">
        <f t="shared" si="16"/>
        <v>-0.000133333333333319</v>
      </c>
    </row>
    <row r="48" spans="1:12">
      <c r="A48" s="15"/>
      <c r="B48" s="20">
        <f t="shared" si="15"/>
        <v>49151.25</v>
      </c>
      <c r="C48" s="15">
        <v>9</v>
      </c>
      <c r="D48" s="16">
        <v>8.9939</v>
      </c>
      <c r="E48" s="16">
        <f t="shared" si="11"/>
        <v>-0.00609999999999999</v>
      </c>
      <c r="F48" s="17">
        <f t="shared" si="12"/>
        <v>-0.000508333333333333</v>
      </c>
      <c r="H48" s="20">
        <f t="shared" si="10"/>
        <v>49151.25</v>
      </c>
      <c r="I48" s="15">
        <v>9</v>
      </c>
      <c r="J48" s="76">
        <v>8.9998</v>
      </c>
      <c r="K48" s="76">
        <f t="shared" si="13"/>
        <v>-0.000199999999999534</v>
      </c>
      <c r="L48" s="77">
        <f t="shared" si="16"/>
        <v>-1.66666666666278e-5</v>
      </c>
    </row>
    <row r="49" spans="1:12">
      <c r="A49" s="15"/>
      <c r="B49" s="20">
        <f t="shared" si="15"/>
        <v>54612.5</v>
      </c>
      <c r="C49" s="15">
        <v>10</v>
      </c>
      <c r="D49" s="16">
        <v>9.9963</v>
      </c>
      <c r="E49" s="16">
        <f t="shared" si="11"/>
        <v>-0.00370000000000026</v>
      </c>
      <c r="F49" s="17">
        <f t="shared" si="12"/>
        <v>-0.000308333333333355</v>
      </c>
      <c r="H49" s="20">
        <f t="shared" si="10"/>
        <v>54612.5</v>
      </c>
      <c r="I49" s="15">
        <v>10</v>
      </c>
      <c r="J49" s="76">
        <v>10.0018</v>
      </c>
      <c r="K49" s="76">
        <f t="shared" si="13"/>
        <v>0.00179999999999936</v>
      </c>
      <c r="L49" s="77">
        <f t="shared" si="16"/>
        <v>0.000149999999999946</v>
      </c>
    </row>
    <row r="50" spans="1:12">
      <c r="A50" s="15"/>
      <c r="B50" s="20">
        <f t="shared" si="15"/>
        <v>60073.75</v>
      </c>
      <c r="C50" s="15">
        <v>11</v>
      </c>
      <c r="D50" s="16">
        <v>10.999</v>
      </c>
      <c r="E50" s="16">
        <f t="shared" si="11"/>
        <v>-0.000999999999999446</v>
      </c>
      <c r="F50" s="17">
        <f t="shared" si="12"/>
        <v>-8.33333333332872e-5</v>
      </c>
      <c r="H50" s="20">
        <f t="shared" si="10"/>
        <v>60073.75</v>
      </c>
      <c r="I50" s="15">
        <v>11</v>
      </c>
      <c r="J50" s="76">
        <v>11.0046</v>
      </c>
      <c r="K50" s="76">
        <f t="shared" si="13"/>
        <v>0.00459999999999994</v>
      </c>
      <c r="L50" s="77">
        <f t="shared" si="16"/>
        <v>0.000383333333333328</v>
      </c>
    </row>
    <row r="51" spans="1:12">
      <c r="A51" s="15"/>
      <c r="B51" s="20">
        <f t="shared" si="15"/>
        <v>65535</v>
      </c>
      <c r="C51" s="15">
        <v>12</v>
      </c>
      <c r="D51" s="16">
        <v>12.0023</v>
      </c>
      <c r="E51" s="16">
        <f t="shared" si="11"/>
        <v>0.00229999999999997</v>
      </c>
      <c r="F51" s="17">
        <f t="shared" si="12"/>
        <v>0.000191666666666664</v>
      </c>
      <c r="H51" s="20">
        <f t="shared" si="10"/>
        <v>65535</v>
      </c>
      <c r="I51" s="15">
        <v>12</v>
      </c>
      <c r="J51" s="80">
        <v>12.001</v>
      </c>
      <c r="K51" s="76">
        <f t="shared" si="13"/>
        <v>0.000999999999999446</v>
      </c>
      <c r="L51" s="77">
        <f t="shared" si="16"/>
        <v>8.33333333332871e-5</v>
      </c>
    </row>
    <row r="52" spans="1:12">
      <c r="A52" s="26"/>
      <c r="B52" s="26"/>
      <c r="F52" s="42"/>
      <c r="I52" s="26"/>
      <c r="J52" s="26"/>
      <c r="K52" s="12"/>
      <c r="L52"/>
    </row>
    <row r="53" spans="1:12">
      <c r="A53" s="26"/>
      <c r="B53" s="26"/>
      <c r="F53" s="42"/>
      <c r="I53" s="26"/>
      <c r="J53" s="26"/>
      <c r="K53" s="12"/>
      <c r="L53"/>
    </row>
    <row r="54" spans="1:12">
      <c r="A54" s="26"/>
      <c r="B54" s="26"/>
      <c r="C54" t="s">
        <v>7</v>
      </c>
      <c r="D54" t="s">
        <v>8</v>
      </c>
      <c r="E54" t="s">
        <v>23</v>
      </c>
      <c r="F54" s="42" t="s">
        <v>24</v>
      </c>
      <c r="I54" s="26"/>
      <c r="J54" s="26"/>
      <c r="K54" s="12"/>
      <c r="L54"/>
    </row>
    <row r="55" spans="1:12">
      <c r="A55" s="94" t="s">
        <v>67</v>
      </c>
      <c r="B55" s="26"/>
      <c r="C55" cm="1">
        <f t="array" ref="C55">SLOPE(D58:D68,B58:B68)</f>
        <v>0.000152636720346347</v>
      </c>
      <c r="D55" cm="1">
        <f t="array" ref="D55">INTERCEPT(D58:D68,B58:B68)</f>
        <v>-0.00627230702640185</v>
      </c>
      <c r="E55" s="12">
        <f>(C69/65535)/C55</f>
        <v>0.999695346052527</v>
      </c>
      <c r="F55" s="12">
        <f>(-D55)/C55</f>
        <v>41.0930411251591</v>
      </c>
      <c r="H55" s="84"/>
      <c r="I55" s="2" t="s">
        <v>68</v>
      </c>
      <c r="J55" s="8" t="s">
        <v>13</v>
      </c>
      <c r="K55" s="12"/>
      <c r="L55"/>
    </row>
    <row r="56" ht="24" spans="1:12">
      <c r="A56" s="44" t="s">
        <v>14</v>
      </c>
      <c r="B56" s="44" t="s">
        <v>15</v>
      </c>
      <c r="C56" s="44" t="s">
        <v>16</v>
      </c>
      <c r="D56" s="44" t="s">
        <v>17</v>
      </c>
      <c r="E56" s="44" t="s">
        <v>18</v>
      </c>
      <c r="F56" s="43" t="s">
        <v>19</v>
      </c>
      <c r="H56" s="44" t="s">
        <v>15</v>
      </c>
      <c r="I56" s="44" t="s">
        <v>16</v>
      </c>
      <c r="J56" s="93" t="s">
        <v>17</v>
      </c>
      <c r="K56" s="93" t="s">
        <v>61</v>
      </c>
      <c r="L56" s="77" t="s">
        <v>19</v>
      </c>
    </row>
    <row r="57" spans="1:12">
      <c r="A57" s="19" t="s">
        <v>69</v>
      </c>
      <c r="B57" s="20">
        <f>C57/10*65535</f>
        <v>0</v>
      </c>
      <c r="C57" s="15">
        <v>0</v>
      </c>
      <c r="D57" s="16">
        <v>0.0026</v>
      </c>
      <c r="E57" s="15">
        <f>D57-C57</f>
        <v>0.0026</v>
      </c>
      <c r="F57" s="17">
        <f>E57/12</f>
        <v>0.000216666666666667</v>
      </c>
      <c r="H57" s="20">
        <f t="shared" ref="H57:H69" si="17">I57/10*65535</f>
        <v>0</v>
      </c>
      <c r="I57" s="15">
        <v>0</v>
      </c>
      <c r="J57" s="76">
        <v>0.0026</v>
      </c>
      <c r="K57" s="76">
        <f>J57-I57</f>
        <v>0.0026</v>
      </c>
      <c r="L57" s="77">
        <f t="shared" ref="L57:L69" si="18">K57/12</f>
        <v>0.000216666666666667</v>
      </c>
    </row>
    <row r="58" spans="1:12">
      <c r="A58" s="21"/>
      <c r="B58" s="20">
        <f>C58/10*65535</f>
        <v>6553.5</v>
      </c>
      <c r="C58" s="15">
        <v>1</v>
      </c>
      <c r="D58" s="15">
        <v>0.9976</v>
      </c>
      <c r="E58" s="15">
        <f t="shared" ref="E58:E69" si="19">D58-C58</f>
        <v>-0.00239999999999996</v>
      </c>
      <c r="F58" s="17">
        <f t="shared" ref="F58:F69" si="20">E58/12</f>
        <v>-0.000199999999999996</v>
      </c>
      <c r="H58" s="20">
        <f t="shared" si="17"/>
        <v>6553.5</v>
      </c>
      <c r="I58" s="15">
        <v>1</v>
      </c>
      <c r="J58" s="76">
        <v>1.0035</v>
      </c>
      <c r="K58" s="76">
        <f>J58-I58</f>
        <v>0.00350000000000006</v>
      </c>
      <c r="L58" s="77">
        <f t="shared" si="18"/>
        <v>0.000291666666666672</v>
      </c>
    </row>
    <row r="59" spans="1:12">
      <c r="A59" s="21"/>
      <c r="B59" s="20">
        <f t="shared" ref="B58:B69" si="21">C59/10*65535</f>
        <v>13107</v>
      </c>
      <c r="C59" s="15">
        <v>2</v>
      </c>
      <c r="D59" s="15">
        <v>1.9955</v>
      </c>
      <c r="E59" s="15">
        <f t="shared" si="19"/>
        <v>-0.00449999999999995</v>
      </c>
      <c r="F59" s="17">
        <f t="shared" si="20"/>
        <v>-0.000374999999999996</v>
      </c>
      <c r="H59" s="20">
        <f t="shared" si="17"/>
        <v>13107</v>
      </c>
      <c r="I59" s="15">
        <v>2</v>
      </c>
      <c r="J59" s="76">
        <v>2.0012</v>
      </c>
      <c r="K59" s="76">
        <f t="shared" ref="K59:K69" si="22">J59-I59</f>
        <v>0.00119999999999987</v>
      </c>
      <c r="L59" s="77">
        <f t="shared" si="18"/>
        <v>9.9999999999989e-5</v>
      </c>
    </row>
    <row r="60" spans="1:12">
      <c r="A60" s="21"/>
      <c r="B60" s="20">
        <f t="shared" si="21"/>
        <v>19660.5</v>
      </c>
      <c r="C60" s="15">
        <v>3</v>
      </c>
      <c r="D60" s="15">
        <v>2.9941</v>
      </c>
      <c r="E60" s="15">
        <f t="shared" si="19"/>
        <v>-0.00590000000000002</v>
      </c>
      <c r="F60" s="17">
        <f t="shared" si="20"/>
        <v>-0.000491666666666668</v>
      </c>
      <c r="H60" s="20">
        <f t="shared" si="17"/>
        <v>19660.5</v>
      </c>
      <c r="I60" s="15">
        <v>3</v>
      </c>
      <c r="J60" s="76">
        <v>2.9994</v>
      </c>
      <c r="K60" s="76">
        <f t="shared" si="22"/>
        <v>-0.000599999999999934</v>
      </c>
      <c r="L60" s="77">
        <f t="shared" si="18"/>
        <v>-4.99999999999945e-5</v>
      </c>
    </row>
    <row r="61" spans="1:12">
      <c r="A61" s="21"/>
      <c r="B61" s="20">
        <f t="shared" si="21"/>
        <v>21626.55</v>
      </c>
      <c r="C61" s="15">
        <v>3.3</v>
      </c>
      <c r="D61" s="15">
        <v>3.2938</v>
      </c>
      <c r="E61" s="15">
        <f t="shared" si="19"/>
        <v>-0.00619999999999976</v>
      </c>
      <c r="F61" s="17">
        <f t="shared" si="20"/>
        <v>-0.000516666666666647</v>
      </c>
      <c r="H61" s="20">
        <f t="shared" si="17"/>
        <v>21626.55</v>
      </c>
      <c r="I61" s="15">
        <v>3.3</v>
      </c>
      <c r="J61" s="76">
        <v>3.299</v>
      </c>
      <c r="K61" s="76">
        <f t="shared" si="22"/>
        <v>-0.00099999999999989</v>
      </c>
      <c r="L61" s="77">
        <f t="shared" si="18"/>
        <v>-8.33333333333242e-5</v>
      </c>
    </row>
    <row r="62" spans="1:12">
      <c r="A62" s="21"/>
      <c r="B62" s="20">
        <f t="shared" si="21"/>
        <v>26214</v>
      </c>
      <c r="C62" s="15">
        <v>4</v>
      </c>
      <c r="D62" s="15">
        <v>3.9933</v>
      </c>
      <c r="E62" s="15">
        <f t="shared" si="19"/>
        <v>-0.00669999999999993</v>
      </c>
      <c r="F62" s="17">
        <f t="shared" si="20"/>
        <v>-0.000558333333333327</v>
      </c>
      <c r="H62" s="20">
        <f t="shared" si="17"/>
        <v>26214</v>
      </c>
      <c r="I62" s="15">
        <v>4</v>
      </c>
      <c r="J62" s="80">
        <v>3.9983</v>
      </c>
      <c r="K62" s="76">
        <f t="shared" si="22"/>
        <v>-0.00170000000000003</v>
      </c>
      <c r="L62" s="77">
        <f t="shared" si="18"/>
        <v>-0.00014166666666667</v>
      </c>
    </row>
    <row r="63" spans="1:12">
      <c r="A63" s="21"/>
      <c r="B63" s="20">
        <f t="shared" si="21"/>
        <v>32767.5</v>
      </c>
      <c r="C63" s="15">
        <v>5</v>
      </c>
      <c r="D63" s="15">
        <v>4.9933</v>
      </c>
      <c r="E63" s="15">
        <f t="shared" si="19"/>
        <v>-0.00670000000000037</v>
      </c>
      <c r="F63" s="17">
        <f t="shared" si="20"/>
        <v>-0.000558333333333364</v>
      </c>
      <c r="H63" s="20">
        <f t="shared" si="17"/>
        <v>32767.5</v>
      </c>
      <c r="I63" s="15">
        <v>5</v>
      </c>
      <c r="J63" s="76">
        <v>4.9981</v>
      </c>
      <c r="K63" s="76">
        <f t="shared" si="22"/>
        <v>-0.00190000000000001</v>
      </c>
      <c r="L63" s="77">
        <f t="shared" si="18"/>
        <v>-0.000158333333333334</v>
      </c>
    </row>
    <row r="64" spans="1:12">
      <c r="A64" s="21"/>
      <c r="B64" s="20">
        <f t="shared" si="21"/>
        <v>36044.25</v>
      </c>
      <c r="C64" s="15">
        <v>5.5</v>
      </c>
      <c r="D64" s="15">
        <v>5.4934</v>
      </c>
      <c r="E64" s="15">
        <f t="shared" si="19"/>
        <v>-0.00659999999999972</v>
      </c>
      <c r="F64" s="17">
        <f t="shared" si="20"/>
        <v>-0.000549999999999976</v>
      </c>
      <c r="H64" s="20">
        <f t="shared" si="17"/>
        <v>36044.25</v>
      </c>
      <c r="I64" s="15">
        <v>5.5</v>
      </c>
      <c r="J64" s="80">
        <v>5.4981</v>
      </c>
      <c r="K64" s="76">
        <f t="shared" si="22"/>
        <v>-0.00190000000000001</v>
      </c>
      <c r="L64" s="77">
        <f t="shared" si="18"/>
        <v>-0.000158333333333334</v>
      </c>
    </row>
    <row r="65" spans="1:12">
      <c r="A65" s="21"/>
      <c r="B65" s="20">
        <f t="shared" si="21"/>
        <v>39321</v>
      </c>
      <c r="C65" s="15">
        <v>6</v>
      </c>
      <c r="D65" s="15">
        <v>5.9939</v>
      </c>
      <c r="E65" s="15">
        <f t="shared" si="19"/>
        <v>-0.00609999999999999</v>
      </c>
      <c r="F65" s="17">
        <f t="shared" si="20"/>
        <v>-0.000508333333333333</v>
      </c>
      <c r="H65" s="20">
        <f t="shared" si="17"/>
        <v>39321</v>
      </c>
      <c r="I65" s="15">
        <v>6</v>
      </c>
      <c r="J65" s="76">
        <v>5.9984</v>
      </c>
      <c r="K65" s="76">
        <f t="shared" si="22"/>
        <v>-0.00159999999999982</v>
      </c>
      <c r="L65" s="77">
        <f t="shared" si="18"/>
        <v>-0.000133333333333319</v>
      </c>
    </row>
    <row r="66" spans="1:12">
      <c r="A66" s="21"/>
      <c r="B66" s="20">
        <f t="shared" si="21"/>
        <v>45874.5</v>
      </c>
      <c r="C66" s="15">
        <v>7</v>
      </c>
      <c r="D66" s="15">
        <v>6.9953</v>
      </c>
      <c r="E66" s="15">
        <f t="shared" si="19"/>
        <v>-0.0046999999999997</v>
      </c>
      <c r="F66" s="17">
        <f t="shared" si="20"/>
        <v>-0.000391666666666642</v>
      </c>
      <c r="H66" s="20">
        <f t="shared" si="17"/>
        <v>45874.5</v>
      </c>
      <c r="I66" s="15">
        <v>7</v>
      </c>
      <c r="J66" s="76">
        <v>6.9994</v>
      </c>
      <c r="K66" s="76">
        <f t="shared" si="22"/>
        <v>-0.000600000000000378</v>
      </c>
      <c r="L66" s="77">
        <f t="shared" si="18"/>
        <v>-5.00000000000315e-5</v>
      </c>
    </row>
    <row r="67" spans="1:12">
      <c r="A67" s="21"/>
      <c r="B67" s="20">
        <f t="shared" si="21"/>
        <v>52428</v>
      </c>
      <c r="C67" s="15">
        <v>8</v>
      </c>
      <c r="D67" s="15">
        <v>7.9972</v>
      </c>
      <c r="E67" s="15">
        <f t="shared" si="19"/>
        <v>-0.00279999999999969</v>
      </c>
      <c r="F67" s="17">
        <f t="shared" si="20"/>
        <v>-0.000233333333333308</v>
      </c>
      <c r="H67" s="20">
        <f t="shared" si="17"/>
        <v>52428</v>
      </c>
      <c r="I67" s="15">
        <v>8</v>
      </c>
      <c r="J67" s="80">
        <v>8.001</v>
      </c>
      <c r="K67" s="76">
        <f t="shared" si="22"/>
        <v>0.000999999999999446</v>
      </c>
      <c r="L67" s="77">
        <f t="shared" si="18"/>
        <v>8.33333333332871e-5</v>
      </c>
    </row>
    <row r="68" spans="1:12">
      <c r="A68" s="21"/>
      <c r="B68" s="20">
        <f t="shared" si="21"/>
        <v>58981.5</v>
      </c>
      <c r="C68" s="15">
        <v>9</v>
      </c>
      <c r="D68" s="16">
        <v>9</v>
      </c>
      <c r="E68" s="15">
        <f t="shared" si="19"/>
        <v>0</v>
      </c>
      <c r="F68" s="17">
        <f t="shared" si="20"/>
        <v>0</v>
      </c>
      <c r="H68" s="20">
        <f t="shared" si="17"/>
        <v>58981.5</v>
      </c>
      <c r="I68" s="15">
        <v>9</v>
      </c>
      <c r="J68" s="76">
        <v>9.0034</v>
      </c>
      <c r="K68" s="76">
        <f t="shared" si="22"/>
        <v>0.00339999999999918</v>
      </c>
      <c r="L68" s="77">
        <f t="shared" si="18"/>
        <v>0.000283333333333265</v>
      </c>
    </row>
    <row r="69" spans="1:12">
      <c r="A69" s="22"/>
      <c r="B69" s="20">
        <f t="shared" si="21"/>
        <v>65535</v>
      </c>
      <c r="C69" s="15">
        <v>10</v>
      </c>
      <c r="D69" s="16">
        <v>10.003</v>
      </c>
      <c r="E69" s="15">
        <f t="shared" si="19"/>
        <v>0.00300000000000011</v>
      </c>
      <c r="F69" s="17">
        <f t="shared" si="20"/>
        <v>0.000250000000000009</v>
      </c>
      <c r="H69" s="20">
        <f t="shared" si="17"/>
        <v>65535</v>
      </c>
      <c r="I69" s="15">
        <v>10</v>
      </c>
      <c r="J69" s="80">
        <v>10.001</v>
      </c>
      <c r="K69" s="76">
        <f t="shared" si="22"/>
        <v>0.000999999999999446</v>
      </c>
      <c r="L69" s="77">
        <f t="shared" si="18"/>
        <v>8.33333333332871e-5</v>
      </c>
    </row>
    <row r="70" spans="1:12">
      <c r="I70"/>
      <c r="J70"/>
      <c r="K70"/>
      <c r="L70"/>
    </row>
    <row r="71" spans="1:12">
      <c r="I71"/>
      <c r="J71"/>
      <c r="K71"/>
      <c r="L71"/>
    </row>
    <row r="72" spans="1:12">
      <c r="I72"/>
      <c r="J72"/>
      <c r="K72"/>
      <c r="L72"/>
    </row>
    <row r="74" spans="1:12">
      <c r="I74"/>
      <c r="J74"/>
      <c r="K74"/>
      <c r="L74"/>
    </row>
    <row r="75" spans="1:12">
      <c r="C75" t="s">
        <v>7</v>
      </c>
      <c r="D75" t="s">
        <v>8</v>
      </c>
      <c r="E75" t="s">
        <v>23</v>
      </c>
      <c r="F75" s="42" t="s">
        <v>24</v>
      </c>
      <c r="I75"/>
      <c r="J75"/>
      <c r="K75"/>
      <c r="L75"/>
    </row>
    <row r="76" spans="1:12">
      <c r="A76" s="8" t="s">
        <v>29</v>
      </c>
      <c r="C76" cm="1">
        <f t="array" ref="C76">SLOPE(D79:D85,B79:B85)</f>
        <v>0.000305509096072709</v>
      </c>
      <c r="D76" cm="1">
        <f t="array" ref="D76">INTERCEPT(D79:D85,B79:B85)</f>
        <v>-0.0215204860830726</v>
      </c>
      <c r="E76" s="12">
        <f>(C86/65535)/C76</f>
        <v>0.998924227975516</v>
      </c>
      <c r="F76" s="12">
        <f>(-D76)/C76</f>
        <v>70.4413922849318</v>
      </c>
      <c r="I76" s="2" t="s">
        <v>70</v>
      </c>
      <c r="J76" s="8" t="s">
        <v>13</v>
      </c>
      <c r="K76" s="12"/>
      <c r="L76" s="23"/>
    </row>
    <row r="77" ht="24.75" spans="1:12">
      <c r="A77" s="44" t="s">
        <v>14</v>
      </c>
      <c r="B77" s="44" t="s">
        <v>15</v>
      </c>
      <c r="C77" s="44" t="s">
        <v>16</v>
      </c>
      <c r="D77" s="44" t="s">
        <v>17</v>
      </c>
      <c r="E77" s="44" t="s">
        <v>18</v>
      </c>
      <c r="F77" s="43" t="s">
        <v>19</v>
      </c>
      <c r="H77" s="44" t="s">
        <v>71</v>
      </c>
      <c r="I77" s="44" t="s">
        <v>16</v>
      </c>
      <c r="J77" s="93" t="s">
        <v>17</v>
      </c>
      <c r="K77" s="93" t="s">
        <v>61</v>
      </c>
      <c r="L77" s="77" t="s">
        <v>19</v>
      </c>
    </row>
    <row r="78" ht="14.25" spans="1:12">
      <c r="A78" s="65" t="s">
        <v>72</v>
      </c>
      <c r="B78" s="65">
        <v>0</v>
      </c>
      <c r="C78" s="65">
        <v>0</v>
      </c>
      <c r="D78" s="16">
        <v>0.003</v>
      </c>
      <c r="E78" s="15">
        <f>D78-C78</f>
        <v>0.003</v>
      </c>
      <c r="F78" s="86">
        <f>E78/20</f>
        <v>0.00015</v>
      </c>
      <c r="G78" s="28"/>
      <c r="H78" s="65">
        <v>0</v>
      </c>
      <c r="I78" s="65">
        <v>0</v>
      </c>
      <c r="J78" s="76">
        <v>0.003</v>
      </c>
      <c r="K78" s="76">
        <f>J78-C78</f>
        <v>0.003</v>
      </c>
      <c r="L78" s="77">
        <f>K78/12</f>
        <v>0.00025</v>
      </c>
    </row>
    <row r="79" ht="14.25" spans="1:12">
      <c r="A79" s="65"/>
      <c r="B79" s="65">
        <v>6554</v>
      </c>
      <c r="C79" s="65">
        <v>2</v>
      </c>
      <c r="D79" s="15">
        <v>1.9897</v>
      </c>
      <c r="E79" s="15">
        <f t="shared" ref="E79:E86" si="23">D79-C79</f>
        <v>-0.0103</v>
      </c>
      <c r="F79" s="86">
        <f>E79/20</f>
        <v>-0.000515</v>
      </c>
      <c r="G79" s="28"/>
      <c r="H79" s="65">
        <v>6554</v>
      </c>
      <c r="I79" s="65">
        <v>2</v>
      </c>
      <c r="J79" s="76">
        <v>2.0094</v>
      </c>
      <c r="K79" s="76">
        <f t="shared" ref="K79:K86" si="24">J79-C79</f>
        <v>0.00939999999999985</v>
      </c>
      <c r="L79" s="77">
        <f t="shared" ref="L79:L86" si="25">K79/12</f>
        <v>0.000783333333333321</v>
      </c>
    </row>
    <row r="80" ht="14.25" spans="1:12">
      <c r="A80" s="65"/>
      <c r="B80" s="65">
        <v>13107</v>
      </c>
      <c r="C80" s="65">
        <v>4</v>
      </c>
      <c r="D80" s="15">
        <v>3.9857</v>
      </c>
      <c r="E80" s="15">
        <f t="shared" si="23"/>
        <v>-0.0143</v>
      </c>
      <c r="F80" s="86">
        <f t="shared" ref="F80:F86" si="26">E80/20</f>
        <v>-0.000715</v>
      </c>
      <c r="G80" s="28"/>
      <c r="H80" s="65">
        <v>13107</v>
      </c>
      <c r="I80" s="65">
        <v>4</v>
      </c>
      <c r="J80" s="76">
        <v>4.0011</v>
      </c>
      <c r="K80" s="76">
        <f t="shared" si="24"/>
        <v>0.0011000000000001</v>
      </c>
      <c r="L80" s="77">
        <f t="shared" si="25"/>
        <v>9.16666666666751e-5</v>
      </c>
    </row>
    <row r="81" ht="14.25" spans="1:15">
      <c r="A81" s="65"/>
      <c r="B81" s="65">
        <v>26214</v>
      </c>
      <c r="C81" s="65">
        <v>8</v>
      </c>
      <c r="D81" s="15">
        <v>7.9799</v>
      </c>
      <c r="E81" s="15">
        <f t="shared" si="23"/>
        <v>-0.0201000000000002</v>
      </c>
      <c r="F81" s="86">
        <f t="shared" si="26"/>
        <v>-0.00100500000000001</v>
      </c>
      <c r="G81" s="28"/>
      <c r="H81" s="65">
        <v>26214</v>
      </c>
      <c r="I81" s="65">
        <v>8</v>
      </c>
      <c r="J81" s="76">
        <v>7.9913</v>
      </c>
      <c r="K81" s="76">
        <f t="shared" si="24"/>
        <v>-0.00870000000000015</v>
      </c>
      <c r="L81" s="77">
        <f t="shared" si="25"/>
        <v>-0.000725000000000013</v>
      </c>
    </row>
    <row r="82" ht="14.25" spans="1:15">
      <c r="A82" s="65"/>
      <c r="B82" s="65">
        <v>32768</v>
      </c>
      <c r="C82" s="65">
        <v>10</v>
      </c>
      <c r="D82" s="15">
        <v>9.9807</v>
      </c>
      <c r="E82" s="15">
        <f t="shared" si="23"/>
        <v>-0.0192999999999994</v>
      </c>
      <c r="F82" s="86">
        <f t="shared" si="26"/>
        <v>-0.00096499999999997</v>
      </c>
      <c r="G82" s="28"/>
      <c r="H82" s="65">
        <v>32768</v>
      </c>
      <c r="I82" s="65">
        <v>10</v>
      </c>
      <c r="J82" s="76">
        <v>9.9893</v>
      </c>
      <c r="K82" s="76">
        <f t="shared" si="24"/>
        <v>-0.0106999999999999</v>
      </c>
      <c r="L82" s="77">
        <f t="shared" si="25"/>
        <v>-0.000891666666666661</v>
      </c>
    </row>
    <row r="83" ht="14.25" spans="1:15">
      <c r="A83" s="65"/>
      <c r="B83" s="65">
        <v>39321</v>
      </c>
      <c r="C83" s="65">
        <v>12</v>
      </c>
      <c r="D83" s="15">
        <v>11.9839</v>
      </c>
      <c r="E83" s="15">
        <f t="shared" si="23"/>
        <v>-0.0160999999999998</v>
      </c>
      <c r="F83" s="86">
        <f t="shared" si="26"/>
        <v>-0.00080499999999999</v>
      </c>
      <c r="G83" s="28"/>
      <c r="H83" s="65">
        <v>39321</v>
      </c>
      <c r="I83" s="65">
        <v>12</v>
      </c>
      <c r="J83" s="76">
        <v>11.9874</v>
      </c>
      <c r="K83" s="76">
        <f t="shared" si="24"/>
        <v>-0.0126000000000008</v>
      </c>
      <c r="L83" s="77">
        <f t="shared" si="25"/>
        <v>-0.00105000000000007</v>
      </c>
    </row>
    <row r="84" ht="14.25" spans="1:15">
      <c r="A84" s="65"/>
      <c r="B84" s="65">
        <v>52428</v>
      </c>
      <c r="C84" s="65">
        <v>16</v>
      </c>
      <c r="D84" s="15">
        <v>15.9973</v>
      </c>
      <c r="E84" s="15">
        <f t="shared" si="23"/>
        <v>-0.00270000000000081</v>
      </c>
      <c r="F84" s="86">
        <f t="shared" si="26"/>
        <v>-0.00013500000000004</v>
      </c>
      <c r="G84" s="28"/>
      <c r="H84" s="65">
        <v>52428</v>
      </c>
      <c r="I84" s="65">
        <v>16</v>
      </c>
      <c r="J84" s="80">
        <v>16.003</v>
      </c>
      <c r="K84" s="76">
        <f t="shared" si="24"/>
        <v>0.00300000000000011</v>
      </c>
      <c r="L84" s="77">
        <f t="shared" si="25"/>
        <v>0.000250000000000009</v>
      </c>
    </row>
    <row r="85" spans="1:15">
      <c r="A85" s="65"/>
      <c r="B85" s="65">
        <v>58982</v>
      </c>
      <c r="C85" s="65">
        <v>18</v>
      </c>
      <c r="D85" s="15">
        <v>18.008</v>
      </c>
      <c r="E85" s="15">
        <f t="shared" si="23"/>
        <v>0.00799999999999912</v>
      </c>
      <c r="F85" s="86">
        <f t="shared" si="26"/>
        <v>0.000399999999999956</v>
      </c>
      <c r="H85" s="65">
        <v>58982</v>
      </c>
      <c r="I85" s="65">
        <v>18</v>
      </c>
      <c r="J85" s="76">
        <v>18.0103</v>
      </c>
      <c r="K85" s="76">
        <f t="shared" si="24"/>
        <v>0.0103000000000009</v>
      </c>
      <c r="L85" s="77">
        <f t="shared" si="25"/>
        <v>0.000858333333333405</v>
      </c>
    </row>
    <row r="86" spans="1:15">
      <c r="A86" s="65"/>
      <c r="B86" s="65">
        <v>65535</v>
      </c>
      <c r="C86" s="65">
        <v>20</v>
      </c>
      <c r="D86" s="15">
        <v>20.0212</v>
      </c>
      <c r="E86" s="15">
        <f t="shared" si="23"/>
        <v>0.0212000000000003</v>
      </c>
      <c r="F86" s="86">
        <f t="shared" si="26"/>
        <v>0.00106000000000001</v>
      </c>
      <c r="H86" s="65">
        <v>65535</v>
      </c>
      <c r="I86" s="65">
        <v>20</v>
      </c>
      <c r="J86" s="76">
        <v>20.0212</v>
      </c>
      <c r="K86" s="76">
        <f t="shared" si="24"/>
        <v>0.0212000000000003</v>
      </c>
      <c r="L86" s="77">
        <f t="shared" si="25"/>
        <v>0.00176666666666669</v>
      </c>
    </row>
    <row r="87" spans="1:15">
      <c r="D87" s="87"/>
      <c r="E87" s="87"/>
      <c r="F87" s="87"/>
      <c r="K87" s="12"/>
      <c r="L87" s="23"/>
      <c r="O87" s="81"/>
    </row>
    <row r="88" spans="1:15">
      <c r="K88" s="12"/>
      <c r="L88" s="23"/>
    </row>
    <row r="89" spans="1:15">
      <c r="J89" s="8"/>
      <c r="K89" s="12"/>
      <c r="L89" s="23"/>
    </row>
    <row r="90" spans="1:15">
      <c r="I90"/>
      <c r="J90"/>
      <c r="K90"/>
      <c r="L90"/>
    </row>
    <row r="91" spans="1:15">
      <c r="I91"/>
      <c r="J91"/>
      <c r="K91"/>
      <c r="L91"/>
    </row>
    <row r="92" spans="1:15">
      <c r="I92"/>
      <c r="J92"/>
      <c r="K92"/>
      <c r="L92"/>
    </row>
    <row r="93" spans="1:15">
      <c r="I93"/>
      <c r="J93"/>
      <c r="K93"/>
      <c r="L93"/>
    </row>
    <row r="94" spans="1:15">
      <c r="I94"/>
      <c r="J94"/>
      <c r="K94"/>
      <c r="L94"/>
    </row>
    <row r="95" spans="1:15">
      <c r="A95" s="88" t="s">
        <v>73</v>
      </c>
      <c r="B95" s="90" t="s">
        <v>74</v>
      </c>
      <c r="C95" s="90"/>
      <c r="D95" s="90"/>
      <c r="E95" s="90"/>
      <c r="I95"/>
      <c r="J95"/>
      <c r="K95"/>
      <c r="L95"/>
    </row>
    <row r="96" spans="1:15">
      <c r="A96" s="95" t="s">
        <v>75</v>
      </c>
      <c r="B96" s="96"/>
      <c r="C96" s="96"/>
      <c r="D96" s="96"/>
      <c r="E96" s="96"/>
      <c r="I96"/>
      <c r="J96"/>
      <c r="K96"/>
      <c r="L96"/>
    </row>
    <row r="97" spans="1:12">
      <c r="A97" s="96"/>
      <c r="B97" s="96"/>
      <c r="C97" s="96"/>
      <c r="D97" s="96"/>
      <c r="E97" s="96"/>
      <c r="I97"/>
      <c r="J97"/>
      <c r="K97"/>
      <c r="L97"/>
    </row>
    <row r="98" spans="1:12">
      <c r="A98" s="96"/>
      <c r="B98" s="96"/>
      <c r="C98" s="96"/>
      <c r="D98" s="96"/>
      <c r="E98" s="96"/>
      <c r="I98"/>
      <c r="J98"/>
      <c r="K98"/>
      <c r="L98"/>
    </row>
    <row r="99" spans="1:12">
      <c r="I99"/>
      <c r="J99"/>
      <c r="K99"/>
      <c r="L99"/>
    </row>
    <row r="100" spans="1:12">
      <c r="I100"/>
      <c r="J100"/>
      <c r="K100"/>
      <c r="L100"/>
    </row>
    <row r="101" spans="1:12">
      <c r="K101" s="12"/>
      <c r="L101" s="23"/>
    </row>
    <row r="102" spans="1:12">
      <c r="K102" s="12"/>
      <c r="L102" s="23"/>
    </row>
    <row r="103" spans="1:12">
      <c r="K103" s="12"/>
      <c r="L103" s="23"/>
    </row>
    <row r="105" spans="1:12">
      <c r="I105"/>
      <c r="J105"/>
      <c r="K105"/>
      <c r="L105"/>
    </row>
    <row r="106" spans="1:12">
      <c r="I106"/>
      <c r="J106"/>
      <c r="K106"/>
      <c r="L106"/>
    </row>
    <row r="107" spans="1:12">
      <c r="I107"/>
      <c r="J107"/>
      <c r="K107"/>
      <c r="L107"/>
    </row>
    <row r="108" ht="13" customHeight="1" spans="1:12">
      <c r="I108"/>
      <c r="J108"/>
      <c r="K108"/>
      <c r="L108"/>
    </row>
    <row r="109" spans="1:12">
      <c r="I109"/>
      <c r="J109"/>
      <c r="K109"/>
      <c r="L109"/>
    </row>
    <row r="110" spans="1:12">
      <c r="I110"/>
      <c r="J110"/>
      <c r="K110"/>
      <c r="L110"/>
    </row>
    <row r="111" spans="1:12">
      <c r="I111"/>
      <c r="J111"/>
      <c r="K111"/>
      <c r="L111"/>
    </row>
    <row r="112" spans="1:12">
      <c r="I112"/>
      <c r="J112"/>
      <c r="K112"/>
      <c r="L112"/>
    </row>
    <row r="113" spans="1:12">
      <c r="I113"/>
      <c r="J113"/>
      <c r="K113"/>
      <c r="L113"/>
    </row>
    <row r="114" ht="14.25" spans="1:12">
      <c r="I114"/>
      <c r="J114"/>
      <c r="K114"/>
      <c r="L114"/>
    </row>
    <row r="115" ht="14.25" spans="1:12">
      <c r="A115" s="36"/>
      <c r="B115" s="37"/>
      <c r="C115" s="37"/>
      <c r="D115" s="37"/>
      <c r="E115" s="37"/>
      <c r="F115" s="38"/>
      <c r="G115" s="39"/>
    </row>
    <row r="117" spans="1:12">
      <c r="I117"/>
      <c r="J117"/>
      <c r="K117"/>
      <c r="L117"/>
    </row>
    <row r="118" spans="1:12">
      <c r="I118"/>
      <c r="J118"/>
      <c r="K118"/>
      <c r="L118"/>
    </row>
    <row r="119" spans="1:12">
      <c r="I119"/>
      <c r="J119"/>
      <c r="K119"/>
      <c r="L119"/>
    </row>
    <row r="120" spans="1:12">
      <c r="I120"/>
      <c r="J120"/>
      <c r="K120"/>
      <c r="L120"/>
    </row>
    <row r="121" spans="1:12">
      <c r="I121"/>
      <c r="J121"/>
      <c r="K121"/>
      <c r="L121"/>
    </row>
    <row r="122" spans="1:12">
      <c r="I122"/>
      <c r="J122"/>
      <c r="K122"/>
      <c r="L122"/>
    </row>
    <row r="123" spans="1:12">
      <c r="I123"/>
      <c r="J123"/>
      <c r="K123"/>
      <c r="L123"/>
    </row>
    <row r="124" spans="1:12">
      <c r="I124"/>
      <c r="J124"/>
      <c r="K124"/>
      <c r="L124"/>
    </row>
    <row r="125" spans="1:12">
      <c r="I125"/>
      <c r="J125"/>
      <c r="K125"/>
      <c r="L125"/>
    </row>
    <row r="126" spans="1:12">
      <c r="I126"/>
      <c r="J126"/>
      <c r="K126"/>
      <c r="L126"/>
    </row>
    <row r="127" spans="1:12">
      <c r="I127"/>
      <c r="J127"/>
      <c r="K127"/>
      <c r="L127"/>
    </row>
    <row r="128" spans="1:12">
      <c r="I128"/>
      <c r="J128"/>
      <c r="K128"/>
      <c r="L128"/>
    </row>
    <row r="129" spans="9:12">
      <c r="I129"/>
      <c r="J129"/>
      <c r="K129"/>
      <c r="L129"/>
    </row>
    <row r="130" spans="9:12">
      <c r="I130"/>
      <c r="J130"/>
      <c r="K130"/>
      <c r="L130"/>
    </row>
    <row r="131" spans="9:12">
      <c r="I131"/>
      <c r="J131"/>
      <c r="K131"/>
      <c r="L131"/>
    </row>
    <row r="132" spans="9:12">
      <c r="I132"/>
      <c r="J132"/>
      <c r="K132"/>
      <c r="L132"/>
    </row>
    <row r="133" spans="9:12">
      <c r="I133"/>
      <c r="J133"/>
      <c r="K133"/>
      <c r="L133"/>
    </row>
    <row r="134" spans="9:12">
      <c r="I134"/>
      <c r="J134"/>
      <c r="K134"/>
      <c r="L134"/>
    </row>
    <row r="135" spans="9:12">
      <c r="I135"/>
      <c r="J135"/>
      <c r="K135"/>
      <c r="L135"/>
    </row>
    <row r="136" spans="9:12">
      <c r="I136"/>
      <c r="J136"/>
      <c r="K136"/>
      <c r="L136"/>
    </row>
    <row r="137" spans="9:12">
      <c r="I137"/>
      <c r="J137"/>
      <c r="K137"/>
      <c r="L137"/>
    </row>
    <row r="138" spans="9:12">
      <c r="I138"/>
      <c r="J138"/>
      <c r="K138"/>
      <c r="L138"/>
    </row>
    <row r="139" spans="9:12">
      <c r="I139"/>
      <c r="J139"/>
      <c r="K139"/>
      <c r="L139"/>
    </row>
    <row r="140" spans="9:12">
      <c r="I140"/>
      <c r="J140"/>
      <c r="K140"/>
      <c r="L140"/>
    </row>
    <row r="141" spans="9:12">
      <c r="I141"/>
      <c r="J141"/>
      <c r="K141"/>
      <c r="L141"/>
    </row>
    <row r="142" spans="9:12">
      <c r="I142"/>
      <c r="J142"/>
      <c r="K142"/>
      <c r="L142"/>
    </row>
    <row r="143" spans="9:12">
      <c r="I143"/>
      <c r="J143"/>
      <c r="K143"/>
      <c r="L143"/>
    </row>
    <row r="144" spans="9:12">
      <c r="I144"/>
      <c r="J144"/>
      <c r="K144"/>
      <c r="L144"/>
    </row>
    <row r="145" spans="9:12">
      <c r="I145"/>
      <c r="J145"/>
      <c r="K145"/>
      <c r="L145"/>
    </row>
    <row r="146" spans="9:12">
      <c r="I146"/>
      <c r="J146"/>
      <c r="K146"/>
      <c r="L146"/>
    </row>
    <row r="147" spans="9:12">
      <c r="I147"/>
      <c r="J147"/>
      <c r="K147"/>
      <c r="L147"/>
    </row>
    <row r="148" spans="9:12">
      <c r="I148"/>
      <c r="J148"/>
      <c r="K148"/>
      <c r="L148"/>
    </row>
    <row r="149" spans="9:12">
      <c r="I149"/>
      <c r="J149"/>
      <c r="K149"/>
      <c r="L149"/>
    </row>
    <row r="150" spans="9:12">
      <c r="I150"/>
      <c r="J150"/>
      <c r="K150"/>
      <c r="L150"/>
    </row>
    <row r="151" spans="9:12">
      <c r="I151"/>
      <c r="J151"/>
      <c r="K151"/>
      <c r="L151"/>
    </row>
    <row r="152" spans="9:12">
      <c r="I152"/>
      <c r="J152"/>
      <c r="K152"/>
      <c r="L152"/>
    </row>
    <row r="153" spans="9:12">
      <c r="I153"/>
      <c r="J153"/>
      <c r="K153"/>
      <c r="L153"/>
    </row>
    <row r="154" spans="9:12">
      <c r="I154"/>
      <c r="J154"/>
      <c r="K154"/>
      <c r="L154"/>
    </row>
    <row r="155" spans="9:12">
      <c r="I155"/>
      <c r="J155"/>
      <c r="K155"/>
      <c r="L155"/>
    </row>
    <row r="156" spans="9:12">
      <c r="I156"/>
      <c r="J156"/>
      <c r="K156"/>
      <c r="L156"/>
    </row>
    <row r="157" spans="9:12">
      <c r="I157"/>
      <c r="J157"/>
      <c r="K157"/>
      <c r="L157"/>
    </row>
    <row r="158" spans="9:12">
      <c r="I158"/>
      <c r="J158"/>
      <c r="K158"/>
      <c r="L158"/>
    </row>
    <row r="159" spans="9:12">
      <c r="I159"/>
      <c r="J159"/>
      <c r="K159"/>
      <c r="L159"/>
    </row>
    <row r="160" spans="9:12">
      <c r="I160"/>
      <c r="J160"/>
      <c r="K160"/>
      <c r="L160"/>
    </row>
    <row r="161" spans="9:12">
      <c r="I161"/>
      <c r="J161"/>
      <c r="K161"/>
      <c r="L161"/>
    </row>
    <row r="162" spans="9:12">
      <c r="I162"/>
      <c r="J162"/>
      <c r="K162"/>
      <c r="L162"/>
    </row>
    <row r="163" spans="9:12">
      <c r="I163"/>
      <c r="J163"/>
      <c r="K163"/>
      <c r="L163"/>
    </row>
    <row r="164" spans="9:12">
      <c r="I164"/>
      <c r="J164"/>
      <c r="K164"/>
      <c r="L164"/>
    </row>
    <row r="165" spans="9:12">
      <c r="I165"/>
      <c r="J165"/>
      <c r="K165"/>
      <c r="L165"/>
    </row>
    <row r="166" spans="9:12">
      <c r="I166"/>
      <c r="J166"/>
      <c r="K166"/>
      <c r="L166"/>
    </row>
    <row r="167" spans="9:12">
      <c r="I167"/>
      <c r="J167"/>
      <c r="K167"/>
      <c r="L167"/>
    </row>
    <row r="168" spans="9:12">
      <c r="I168"/>
      <c r="J168"/>
      <c r="K168"/>
      <c r="L168"/>
    </row>
    <row r="169" spans="9:12">
      <c r="I169"/>
      <c r="J169"/>
      <c r="K169"/>
      <c r="L169"/>
    </row>
    <row r="170" spans="9:12">
      <c r="I170"/>
      <c r="J170"/>
      <c r="K170"/>
      <c r="L170"/>
    </row>
    <row r="171" spans="9:12">
      <c r="I171"/>
      <c r="J171"/>
      <c r="K171"/>
      <c r="L171"/>
    </row>
    <row r="172" spans="9:12">
      <c r="I172"/>
      <c r="J172"/>
      <c r="K172"/>
      <c r="L172"/>
    </row>
    <row r="173" spans="9:12">
      <c r="I173"/>
      <c r="J173"/>
      <c r="K173"/>
      <c r="L173"/>
    </row>
    <row r="174" spans="9:12">
      <c r="I174"/>
      <c r="J174"/>
      <c r="K174"/>
      <c r="L174"/>
    </row>
    <row r="175" spans="9:12">
      <c r="I175"/>
      <c r="J175"/>
      <c r="K175"/>
      <c r="L175"/>
    </row>
    <row r="176" spans="9:12">
      <c r="I176"/>
      <c r="J176"/>
      <c r="K176"/>
      <c r="L176"/>
    </row>
    <row r="177" spans="9:12">
      <c r="I177"/>
      <c r="J177"/>
      <c r="K177"/>
      <c r="L177"/>
    </row>
    <row r="178" spans="9:12">
      <c r="I178"/>
      <c r="J178"/>
      <c r="K178"/>
      <c r="L178"/>
    </row>
    <row r="179" spans="9:12">
      <c r="I179"/>
      <c r="J179"/>
      <c r="K179"/>
      <c r="L179"/>
    </row>
    <row r="180" spans="9:12">
      <c r="I180"/>
      <c r="J180"/>
      <c r="K180"/>
      <c r="L180"/>
    </row>
  </sheetData>
  <mergeCells count="9">
    <mergeCell ref="A55:B55"/>
    <mergeCell ref="A10:A19"/>
    <mergeCell ref="A25:A32"/>
    <mergeCell ref="A37:A51"/>
    <mergeCell ref="A57:A69"/>
    <mergeCell ref="A78:A86"/>
    <mergeCell ref="O1:U5"/>
    <mergeCell ref="A96:E98"/>
    <mergeCell ref="H3:J5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180"/>
  <sheetViews>
    <sheetView zoomScale="85" zoomScaleNormal="85" workbookViewId="0">
      <selection activeCell="H9" sqref="H9:L9"/>
    </sheetView>
  </sheetViews>
  <sheetFormatPr defaultColWidth="8.725" defaultRowHeight="13.5"/>
  <cols>
    <col min="1" max="1" width="13.1666666666667" customWidth="1"/>
    <col min="2" max="2" width="9.25"/>
    <col min="3" max="3" width="14.625" customWidth="1"/>
    <col min="4" max="4" width="16.125" customWidth="1"/>
    <col min="5" max="5" width="24.25" customWidth="1"/>
    <col min="6" max="6" width="25" customWidth="1"/>
    <col min="7" max="7" width="13.75"/>
    <col min="8" max="8" width="11.125"/>
    <col min="9" max="9" width="11.725" style="2"/>
    <col min="10" max="10" width="11.725" style="3"/>
    <col min="11" max="11" width="12.0916666666667" style="4" customWidth="1"/>
    <col min="12" max="12" width="12.275" style="2" customWidth="1"/>
    <col min="13" max="16" width="12.8166666666667"/>
  </cols>
  <sheetData>
    <row r="1" customFormat="1" ht="14" customHeight="1" spans="1:29">
      <c r="A1" t="s">
        <v>32</v>
      </c>
      <c r="H1" s="6"/>
      <c r="I1" s="2"/>
      <c r="J1" s="3"/>
      <c r="K1" s="4"/>
      <c r="L1" s="2"/>
      <c r="O1" s="40"/>
      <c r="P1" s="41"/>
      <c r="Q1" s="41"/>
      <c r="R1" s="41"/>
      <c r="S1" s="41"/>
      <c r="T1" s="41"/>
      <c r="U1" s="41"/>
    </row>
    <row r="2" customFormat="1" ht="14" customHeight="1" spans="1:29">
      <c r="A2" t="s">
        <v>33</v>
      </c>
      <c r="H2" s="6"/>
      <c r="I2" s="2"/>
      <c r="J2" s="3"/>
      <c r="K2" s="4"/>
      <c r="L2" s="2"/>
      <c r="O2" s="41"/>
      <c r="P2" s="41"/>
      <c r="Q2" s="41"/>
      <c r="R2" s="41"/>
      <c r="S2" s="41"/>
      <c r="T2" s="41"/>
      <c r="U2" s="41"/>
    </row>
    <row r="3" customFormat="1" ht="14" customHeight="1" spans="1:29">
      <c r="H3" s="41" t="s">
        <v>58</v>
      </c>
      <c r="I3" s="41"/>
      <c r="J3" s="41"/>
      <c r="K3" s="74"/>
      <c r="L3" s="2"/>
      <c r="O3" s="41"/>
      <c r="P3" s="41"/>
      <c r="Q3" s="41"/>
      <c r="R3" s="41"/>
      <c r="S3" s="41"/>
      <c r="T3" s="41"/>
      <c r="U3" s="41"/>
    </row>
    <row r="4" ht="14" customHeight="1" spans="1:29">
      <c r="A4" s="7" t="s">
        <v>36</v>
      </c>
      <c r="B4" s="8"/>
      <c r="C4" s="8"/>
      <c r="D4" s="8"/>
      <c r="E4" s="8"/>
      <c r="F4" s="8"/>
      <c r="G4" s="8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</row>
    <row r="5" ht="14" customHeight="1" spans="1:29">
      <c r="A5" s="7" t="s">
        <v>37</v>
      </c>
      <c r="B5" s="8"/>
      <c r="C5" s="8"/>
      <c r="D5" s="8"/>
      <c r="E5" s="8"/>
      <c r="F5" s="8"/>
      <c r="G5" s="8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</row>
    <row r="6" customFormat="1" spans="1:29">
      <c r="H6" s="6"/>
      <c r="I6" s="2"/>
      <c r="J6" s="75"/>
      <c r="K6" s="74"/>
      <c r="L6" s="2"/>
    </row>
    <row r="7" customFormat="1" ht="14" customHeight="1" spans="1:29">
      <c r="A7" s="13" t="s">
        <v>76</v>
      </c>
      <c r="C7" s="11" t="s">
        <v>39</v>
      </c>
      <c r="D7" s="11" t="s">
        <v>40</v>
      </c>
      <c r="E7" s="11" t="s">
        <v>41</v>
      </c>
      <c r="F7" s="11" t="s">
        <v>42</v>
      </c>
      <c r="H7" s="6"/>
      <c r="I7" s="2"/>
      <c r="J7" s="3"/>
      <c r="K7" s="4"/>
      <c r="L7" s="2"/>
    </row>
    <row r="8" customFormat="1" ht="31.5" spans="1:29">
      <c r="A8" s="49" t="s">
        <v>43</v>
      </c>
      <c r="C8" cm="1">
        <f t="array" ref="C8">SLOPE(D11:D18,B11:B18)</f>
        <v>9.14582764179211e-5</v>
      </c>
      <c r="D8" cm="1">
        <f t="array" ref="D8">INTERCEPT(D11:D18,B11:B18)</f>
        <v>-0.00284660128647385</v>
      </c>
      <c r="E8" s="12">
        <f>(C19/65535)/C8</f>
        <v>1.00104807313249</v>
      </c>
      <c r="F8" s="12">
        <f>(-D8)/C8</f>
        <v>31.1245892440201</v>
      </c>
      <c r="H8" s="6"/>
      <c r="I8" s="48" t="s">
        <v>44</v>
      </c>
      <c r="J8" s="7" t="s">
        <v>45</v>
      </c>
      <c r="K8" s="12"/>
      <c r="L8" s="23"/>
    </row>
    <row r="9" customFormat="1" ht="52" customHeight="1" spans="1:29">
      <c r="A9" s="13" t="s">
        <v>46</v>
      </c>
      <c r="B9" s="14" t="s">
        <v>47</v>
      </c>
      <c r="C9" s="14" t="s">
        <v>48</v>
      </c>
      <c r="D9" s="14" t="s">
        <v>49</v>
      </c>
      <c r="E9" s="13" t="s">
        <v>50</v>
      </c>
      <c r="F9" s="14" t="s">
        <v>51</v>
      </c>
      <c r="H9" s="14" t="s">
        <v>47</v>
      </c>
      <c r="I9" s="14" t="s">
        <v>48</v>
      </c>
      <c r="J9" s="14" t="s">
        <v>49</v>
      </c>
      <c r="K9" s="14" t="s">
        <v>50</v>
      </c>
      <c r="L9" s="14" t="s">
        <v>51</v>
      </c>
    </row>
    <row r="10" customFormat="1" ht="15" customHeight="1" spans="1:29">
      <c r="A10" s="65" t="s">
        <v>62</v>
      </c>
      <c r="B10" s="65">
        <v>0</v>
      </c>
      <c r="C10" s="65">
        <v>0</v>
      </c>
      <c r="D10" s="15">
        <v>0.0002</v>
      </c>
      <c r="E10" s="15">
        <f t="shared" ref="E10:E19" si="0">D10-C10</f>
        <v>0.0002</v>
      </c>
      <c r="F10" s="17">
        <f t="shared" ref="F10:F19" si="1">E10/6</f>
        <v>3.33333333333333e-5</v>
      </c>
      <c r="H10" s="65">
        <v>0</v>
      </c>
      <c r="I10" s="65">
        <v>0</v>
      </c>
      <c r="J10" s="76">
        <v>0.0002</v>
      </c>
      <c r="K10" s="76">
        <f t="shared" ref="K10:K19" si="2">J10-C10</f>
        <v>0.0002</v>
      </c>
      <c r="L10" s="77">
        <f t="shared" ref="L10:L19" si="3">K10/6</f>
        <v>3.33333333333333e-5</v>
      </c>
    </row>
    <row r="11" s="1" customFormat="1" ht="15" customHeight="1" spans="1:29">
      <c r="A11" s="65"/>
      <c r="B11" s="78">
        <v>5461</v>
      </c>
      <c r="C11" s="78">
        <v>0.5</v>
      </c>
      <c r="D11" s="79">
        <v>0.4983</v>
      </c>
      <c r="E11" s="15">
        <f t="shared" si="0"/>
        <v>-0.00169999999999998</v>
      </c>
      <c r="F11" s="17">
        <f t="shared" si="1"/>
        <v>-0.00028333333333333</v>
      </c>
      <c r="H11" s="78">
        <v>5461</v>
      </c>
      <c r="I11" s="78">
        <v>0.5</v>
      </c>
      <c r="J11" s="76">
        <v>0.5016</v>
      </c>
      <c r="K11" s="76">
        <f t="shared" si="2"/>
        <v>0.00160000000000005</v>
      </c>
      <c r="L11" s="77">
        <f t="shared" si="3"/>
        <v>0.000266666666666674</v>
      </c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="1" customFormat="1" ht="15" customHeight="1" spans="1:29">
      <c r="A12" s="65"/>
      <c r="B12" s="65">
        <v>10923</v>
      </c>
      <c r="C12" s="65">
        <v>1</v>
      </c>
      <c r="D12" s="15">
        <v>0.9967</v>
      </c>
      <c r="E12" s="15">
        <f t="shared" si="0"/>
        <v>-0.00329999999999997</v>
      </c>
      <c r="F12" s="17">
        <f t="shared" si="1"/>
        <v>-0.000549999999999995</v>
      </c>
      <c r="H12" s="65">
        <v>10923</v>
      </c>
      <c r="I12" s="65">
        <v>1</v>
      </c>
      <c r="J12" s="76">
        <v>1.0006</v>
      </c>
      <c r="K12" s="76">
        <f t="shared" si="2"/>
        <v>0.000599999999999934</v>
      </c>
      <c r="L12" s="77">
        <f t="shared" si="3"/>
        <v>9.9999999999989e-5</v>
      </c>
      <c r="Q12"/>
      <c r="R12"/>
      <c r="S12"/>
      <c r="T12"/>
      <c r="U12"/>
    </row>
    <row r="13" s="1" customFormat="1" ht="15" customHeight="1" spans="1:29">
      <c r="A13" s="65"/>
      <c r="B13" s="65">
        <v>21845</v>
      </c>
      <c r="C13" s="65">
        <v>2</v>
      </c>
      <c r="D13" s="15">
        <v>1.9943</v>
      </c>
      <c r="E13" s="15">
        <f t="shared" si="0"/>
        <v>-0.00570000000000004</v>
      </c>
      <c r="F13" s="17">
        <f t="shared" si="1"/>
        <v>-0.000950000000000006</v>
      </c>
      <c r="H13" s="65">
        <v>21845</v>
      </c>
      <c r="I13" s="65">
        <v>2</v>
      </c>
      <c r="J13" s="76">
        <v>1.9992</v>
      </c>
      <c r="K13" s="76">
        <f t="shared" si="2"/>
        <v>-0.000799999999999912</v>
      </c>
      <c r="L13" s="77">
        <f t="shared" si="3"/>
        <v>-0.000133333333333319</v>
      </c>
      <c r="Q13"/>
      <c r="R13"/>
      <c r="S13"/>
      <c r="T13"/>
      <c r="U13"/>
    </row>
    <row r="14" s="1" customFormat="1" ht="15" customHeight="1" spans="1:29">
      <c r="A14" s="65"/>
      <c r="B14" s="65">
        <v>32768</v>
      </c>
      <c r="C14" s="65">
        <v>3</v>
      </c>
      <c r="D14" s="15">
        <v>2.9925</v>
      </c>
      <c r="E14" s="15">
        <f t="shared" si="0"/>
        <v>-0.00749999999999984</v>
      </c>
      <c r="F14" s="17">
        <f t="shared" si="1"/>
        <v>-0.00124999999999997</v>
      </c>
      <c r="H14" s="65">
        <v>32768</v>
      </c>
      <c r="I14" s="65">
        <v>3</v>
      </c>
      <c r="J14" s="76">
        <v>2.9985</v>
      </c>
      <c r="K14" s="76">
        <f t="shared" si="2"/>
        <v>-0.00150000000000006</v>
      </c>
      <c r="L14" s="77">
        <f t="shared" si="3"/>
        <v>-0.000250000000000009</v>
      </c>
      <c r="Q14"/>
      <c r="R14"/>
      <c r="S14"/>
      <c r="T14"/>
      <c r="U14"/>
    </row>
    <row r="15" s="1" customFormat="1" ht="15" customHeight="1" spans="1:29">
      <c r="A15" s="65"/>
      <c r="B15" s="65">
        <v>36044</v>
      </c>
      <c r="C15" s="65">
        <v>3.3</v>
      </c>
      <c r="D15" s="15">
        <v>3.2922</v>
      </c>
      <c r="E15" s="15">
        <f t="shared" si="0"/>
        <v>-0.00780000000000003</v>
      </c>
      <c r="F15" s="17">
        <f t="shared" si="1"/>
        <v>-0.0013</v>
      </c>
      <c r="H15" s="65">
        <v>36044</v>
      </c>
      <c r="I15" s="65">
        <v>3.3</v>
      </c>
      <c r="J15" s="76">
        <v>3.2985</v>
      </c>
      <c r="K15" s="76">
        <f t="shared" si="2"/>
        <v>-0.00149999999999961</v>
      </c>
      <c r="L15" s="77">
        <f t="shared" si="3"/>
        <v>-0.000249999999999935</v>
      </c>
      <c r="Q15"/>
      <c r="R15"/>
      <c r="S15"/>
      <c r="T15"/>
      <c r="U15"/>
    </row>
    <row r="16" s="1" customFormat="1" ht="15" customHeight="1" spans="1:29">
      <c r="A16" s="65"/>
      <c r="B16" s="65">
        <v>43690</v>
      </c>
      <c r="C16" s="65">
        <v>4</v>
      </c>
      <c r="D16" s="16">
        <v>3.992</v>
      </c>
      <c r="E16" s="15">
        <f t="shared" si="0"/>
        <v>-0.00800000000000001</v>
      </c>
      <c r="F16" s="17">
        <f t="shared" si="1"/>
        <v>-0.00133333333333333</v>
      </c>
      <c r="H16" s="65">
        <v>43690</v>
      </c>
      <c r="I16" s="65">
        <v>4</v>
      </c>
      <c r="J16" s="76">
        <v>3.9991</v>
      </c>
      <c r="K16" s="76">
        <f t="shared" si="2"/>
        <v>-0.000900000000000123</v>
      </c>
      <c r="L16" s="77">
        <f t="shared" si="3"/>
        <v>-0.00015000000000002</v>
      </c>
      <c r="Q16"/>
      <c r="R16"/>
      <c r="S16"/>
      <c r="T16"/>
      <c r="U16"/>
    </row>
    <row r="17" s="1" customFormat="1" ht="15" customHeight="1" spans="1:29">
      <c r="A17" s="65"/>
      <c r="B17" s="65">
        <v>54613</v>
      </c>
      <c r="C17" s="65">
        <v>5</v>
      </c>
      <c r="D17" s="65">
        <v>4.9926</v>
      </c>
      <c r="E17" s="15">
        <f t="shared" si="0"/>
        <v>-0.00739999999999963</v>
      </c>
      <c r="F17" s="17">
        <f t="shared" si="1"/>
        <v>-0.00123333333333327</v>
      </c>
      <c r="H17" s="65">
        <v>54613</v>
      </c>
      <c r="I17" s="65">
        <v>5</v>
      </c>
      <c r="J17" s="80">
        <v>5.0009</v>
      </c>
      <c r="K17" s="76">
        <f t="shared" si="2"/>
        <v>0.000899999999999679</v>
      </c>
      <c r="L17" s="77">
        <f t="shared" si="3"/>
        <v>0.000149999999999946</v>
      </c>
      <c r="Q17"/>
    </row>
    <row r="18" customFormat="1" spans="1:29">
      <c r="A18" s="65"/>
      <c r="B18" s="65">
        <v>60074</v>
      </c>
      <c r="C18" s="65">
        <v>5.5</v>
      </c>
      <c r="D18" s="65">
        <v>5.4933</v>
      </c>
      <c r="E18" s="15">
        <f t="shared" si="0"/>
        <v>-0.00670000000000037</v>
      </c>
      <c r="F18" s="17">
        <f t="shared" si="1"/>
        <v>-0.00111666666666673</v>
      </c>
      <c r="H18" s="65">
        <v>60074</v>
      </c>
      <c r="I18" s="65">
        <v>5.5</v>
      </c>
      <c r="J18" s="76">
        <v>5.5021</v>
      </c>
      <c r="K18" s="76">
        <f t="shared" si="2"/>
        <v>0.00210000000000043</v>
      </c>
      <c r="L18" s="77">
        <f t="shared" si="3"/>
        <v>0.000350000000000072</v>
      </c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customFormat="1" ht="14" customHeight="1" spans="1:29">
      <c r="A19" s="65"/>
      <c r="B19" s="65">
        <v>65535</v>
      </c>
      <c r="C19" s="65">
        <v>6</v>
      </c>
      <c r="D19" s="65">
        <v>5.9941</v>
      </c>
      <c r="E19" s="15">
        <f t="shared" si="0"/>
        <v>-0.00589999999999957</v>
      </c>
      <c r="F19" s="17">
        <f t="shared" si="1"/>
        <v>-0.000983333333333262</v>
      </c>
      <c r="H19" s="65">
        <v>65535</v>
      </c>
      <c r="I19" s="65">
        <v>6</v>
      </c>
      <c r="J19" s="76">
        <v>5.9941</v>
      </c>
      <c r="K19" s="76">
        <f t="shared" si="2"/>
        <v>-0.00589999999999957</v>
      </c>
      <c r="L19" s="77">
        <f t="shared" si="3"/>
        <v>-0.000983333333333262</v>
      </c>
    </row>
    <row r="20" customFormat="1" ht="14" customHeight="1" spans="1:29">
      <c r="A20" s="73"/>
      <c r="B20" s="73"/>
      <c r="F20" s="42"/>
      <c r="I20" s="73"/>
      <c r="J20" s="73"/>
      <c r="K20" s="12"/>
      <c r="L20" s="23"/>
      <c r="O20" s="81"/>
    </row>
    <row r="21" customFormat="1" ht="14" customHeight="1" spans="1:29">
      <c r="A21" s="73"/>
      <c r="B21" s="73"/>
      <c r="F21" s="42"/>
      <c r="I21" s="73"/>
      <c r="J21" s="73"/>
      <c r="K21" s="12"/>
      <c r="L21" s="23"/>
      <c r="O21" s="81"/>
    </row>
    <row r="22" customFormat="1" ht="14" customHeight="1" spans="1:29">
      <c r="A22" s="73"/>
      <c r="B22" s="73"/>
      <c r="C22" s="11" t="s">
        <v>39</v>
      </c>
      <c r="D22" s="11" t="s">
        <v>40</v>
      </c>
      <c r="E22" s="11" t="s">
        <v>41</v>
      </c>
      <c r="F22" s="11" t="s">
        <v>42</v>
      </c>
      <c r="I22" s="73"/>
      <c r="J22" s="73"/>
      <c r="K22" s="12"/>
      <c r="L22" s="23"/>
      <c r="O22" s="81"/>
    </row>
    <row r="23" customFormat="1" ht="31.5" spans="1:29">
      <c r="A23" s="49" t="s">
        <v>77</v>
      </c>
      <c r="B23" s="8"/>
      <c r="C23" cm="1">
        <f t="array" ref="C23">SLOPE(D26:D31,B26:B31)</f>
        <v>7.61637844971584e-5</v>
      </c>
      <c r="D23" cm="1">
        <f t="array" ref="D23">INTERCEPT(D26:D31,B26:B31)</f>
        <v>-0.00160773049645346</v>
      </c>
      <c r="E23" s="12">
        <f>(C32/65535)/C23</f>
        <v>1.00172424449744</v>
      </c>
      <c r="F23" s="12">
        <f>(-D23)/C23</f>
        <v>21.1088577999094</v>
      </c>
      <c r="I23" s="48" t="s">
        <v>78</v>
      </c>
      <c r="J23" s="7" t="s">
        <v>45</v>
      </c>
      <c r="K23" s="12"/>
      <c r="L23" s="23"/>
      <c r="O23" s="81"/>
    </row>
    <row r="24" customFormat="1" ht="39" customHeight="1" spans="1:29">
      <c r="A24" s="13" t="s">
        <v>46</v>
      </c>
      <c r="B24" s="14" t="s">
        <v>47</v>
      </c>
      <c r="C24" s="14" t="s">
        <v>48</v>
      </c>
      <c r="D24" s="14" t="s">
        <v>49</v>
      </c>
      <c r="E24" s="13" t="s">
        <v>50</v>
      </c>
      <c r="F24" s="14" t="s">
        <v>51</v>
      </c>
      <c r="H24" s="14" t="s">
        <v>47</v>
      </c>
      <c r="I24" s="14" t="s">
        <v>48</v>
      </c>
      <c r="J24" s="14" t="s">
        <v>49</v>
      </c>
      <c r="K24" s="14" t="s">
        <v>50</v>
      </c>
      <c r="L24" s="14" t="s">
        <v>51</v>
      </c>
    </row>
    <row r="25" customFormat="1" spans="1:29">
      <c r="A25" s="65" t="s">
        <v>65</v>
      </c>
      <c r="B25" s="65">
        <v>0</v>
      </c>
      <c r="C25" s="65">
        <v>0</v>
      </c>
      <c r="D25" s="15">
        <v>0.0001</v>
      </c>
      <c r="E25" s="15">
        <f t="shared" ref="E25:E32" si="4">D25-C25</f>
        <v>0.0001</v>
      </c>
      <c r="F25" s="17">
        <f t="shared" ref="F25:F32" si="5">E25/5</f>
        <v>2e-5</v>
      </c>
      <c r="H25" s="65">
        <v>0</v>
      </c>
      <c r="I25" s="82">
        <v>0</v>
      </c>
      <c r="J25" s="76">
        <v>0.0001</v>
      </c>
      <c r="K25" s="76">
        <f t="shared" ref="K25:K32" si="6">J25-I25</f>
        <v>0.0001</v>
      </c>
      <c r="L25" s="77">
        <f t="shared" ref="L25:L32" si="7">K25/5</f>
        <v>2e-5</v>
      </c>
    </row>
    <row r="26" customFormat="1" ht="14" customHeight="1" spans="1:29">
      <c r="A26" s="65"/>
      <c r="B26" s="83">
        <f t="shared" ref="B26:B32" si="8">C26/5*65535</f>
        <v>6553.5</v>
      </c>
      <c r="C26" s="78">
        <v>0.5</v>
      </c>
      <c r="D26" s="79">
        <v>0.4983</v>
      </c>
      <c r="E26" s="15">
        <f t="shared" si="4"/>
        <v>-0.00169999999999998</v>
      </c>
      <c r="F26" s="17">
        <f t="shared" si="5"/>
        <v>-0.000339999999999996</v>
      </c>
      <c r="H26" s="83">
        <f t="shared" ref="H26:H32" si="9">I26/5*65535</f>
        <v>6553.5</v>
      </c>
      <c r="I26" s="82">
        <v>0.5</v>
      </c>
      <c r="J26" s="76">
        <v>0.5006</v>
      </c>
      <c r="K26" s="76">
        <f t="shared" si="6"/>
        <v>0.000600000000000045</v>
      </c>
      <c r="L26" s="77">
        <f t="shared" si="7"/>
        <v>0.000120000000000009</v>
      </c>
    </row>
    <row r="27" customFormat="1" spans="1:29">
      <c r="A27" s="65"/>
      <c r="B27" s="83">
        <f t="shared" si="8"/>
        <v>13107</v>
      </c>
      <c r="C27" s="65">
        <v>1</v>
      </c>
      <c r="D27" s="15">
        <v>0.9966</v>
      </c>
      <c r="E27" s="15">
        <f t="shared" si="4"/>
        <v>-0.00339999999999996</v>
      </c>
      <c r="F27" s="17">
        <f t="shared" si="5"/>
        <v>-0.000679999999999992</v>
      </c>
      <c r="H27" s="83">
        <f t="shared" si="9"/>
        <v>13107</v>
      </c>
      <c r="I27" s="82">
        <v>1</v>
      </c>
      <c r="J27" s="76">
        <v>0.9997</v>
      </c>
      <c r="K27" s="76">
        <f t="shared" si="6"/>
        <v>-0.000299999999999967</v>
      </c>
      <c r="L27" s="77">
        <f t="shared" si="7"/>
        <v>-5.99999999999934e-5</v>
      </c>
    </row>
    <row r="28" customFormat="1" ht="14" customHeight="1" spans="1:29">
      <c r="A28" s="65"/>
      <c r="B28" s="83">
        <f t="shared" si="8"/>
        <v>26214</v>
      </c>
      <c r="C28" s="65">
        <v>2</v>
      </c>
      <c r="D28" s="15">
        <v>1.9941</v>
      </c>
      <c r="E28" s="15">
        <f t="shared" si="4"/>
        <v>-0.00590000000000002</v>
      </c>
      <c r="F28" s="17">
        <f t="shared" si="5"/>
        <v>-0.00118</v>
      </c>
      <c r="H28" s="83">
        <f t="shared" si="9"/>
        <v>26214</v>
      </c>
      <c r="I28" s="82">
        <v>2</v>
      </c>
      <c r="J28" s="76">
        <v>1.999</v>
      </c>
      <c r="K28" s="76">
        <f t="shared" si="6"/>
        <v>-0.00099999999999989</v>
      </c>
      <c r="L28" s="77">
        <f t="shared" si="7"/>
        <v>-0.000199999999999978</v>
      </c>
    </row>
    <row r="29" customFormat="1" spans="1:29">
      <c r="A29" s="65"/>
      <c r="B29" s="83">
        <f t="shared" si="8"/>
        <v>39321</v>
      </c>
      <c r="C29" s="65">
        <v>3</v>
      </c>
      <c r="D29" s="15">
        <v>2.9926</v>
      </c>
      <c r="E29" s="15">
        <f t="shared" si="4"/>
        <v>-0.00740000000000007</v>
      </c>
      <c r="F29" s="17">
        <f t="shared" si="5"/>
        <v>-0.00148000000000001</v>
      </c>
      <c r="H29" s="83">
        <f t="shared" si="9"/>
        <v>39321</v>
      </c>
      <c r="I29" s="82">
        <v>3</v>
      </c>
      <c r="J29" s="76">
        <v>2.9993</v>
      </c>
      <c r="K29" s="76">
        <f t="shared" si="6"/>
        <v>-0.000700000000000145</v>
      </c>
      <c r="L29" s="77">
        <f t="shared" si="7"/>
        <v>-0.000140000000000029</v>
      </c>
    </row>
    <row r="30" customFormat="1" spans="1:29">
      <c r="A30" s="65"/>
      <c r="B30" s="83">
        <f t="shared" si="8"/>
        <v>43253.1</v>
      </c>
      <c r="C30" s="65">
        <v>3.3</v>
      </c>
      <c r="D30" s="15">
        <v>3.2925</v>
      </c>
      <c r="E30" s="15">
        <f t="shared" si="4"/>
        <v>-0.00749999999999984</v>
      </c>
      <c r="F30" s="17">
        <f t="shared" si="5"/>
        <v>-0.00149999999999997</v>
      </c>
      <c r="H30" s="83">
        <f t="shared" si="9"/>
        <v>43253.1</v>
      </c>
      <c r="I30" s="82">
        <v>3.3</v>
      </c>
      <c r="J30" s="76">
        <v>3.2997</v>
      </c>
      <c r="K30" s="76">
        <f t="shared" si="6"/>
        <v>-0.000299999999999745</v>
      </c>
      <c r="L30" s="77">
        <f t="shared" si="7"/>
        <v>-5.9999999999949e-5</v>
      </c>
    </row>
    <row r="31" customFormat="1" spans="1:29">
      <c r="A31" s="65"/>
      <c r="B31" s="83">
        <f t="shared" si="8"/>
        <v>52428</v>
      </c>
      <c r="C31" s="65">
        <v>4</v>
      </c>
      <c r="D31" s="16">
        <v>3.9925</v>
      </c>
      <c r="E31" s="15">
        <f t="shared" si="4"/>
        <v>-0.00749999999999984</v>
      </c>
      <c r="F31" s="17">
        <f t="shared" si="5"/>
        <v>-0.00149999999999997</v>
      </c>
      <c r="H31" s="83">
        <f t="shared" si="9"/>
        <v>52428</v>
      </c>
      <c r="I31" s="82">
        <v>4</v>
      </c>
      <c r="J31" s="76">
        <v>4.0011</v>
      </c>
      <c r="K31" s="76">
        <f t="shared" si="6"/>
        <v>0.0011000000000001</v>
      </c>
      <c r="L31" s="77">
        <f t="shared" si="7"/>
        <v>0.00022000000000002</v>
      </c>
    </row>
    <row r="32" customFormat="1" spans="1:29">
      <c r="A32" s="65"/>
      <c r="B32" s="83">
        <f t="shared" si="8"/>
        <v>65535</v>
      </c>
      <c r="C32" s="65">
        <v>5</v>
      </c>
      <c r="D32" s="65">
        <v>4.9936</v>
      </c>
      <c r="E32" s="15">
        <f t="shared" si="4"/>
        <v>-0.00640000000000018</v>
      </c>
      <c r="F32" s="17">
        <f t="shared" si="5"/>
        <v>-0.00128000000000004</v>
      </c>
      <c r="H32" s="83">
        <f t="shared" si="9"/>
        <v>65535</v>
      </c>
      <c r="I32" s="82">
        <v>5</v>
      </c>
      <c r="J32" s="80">
        <v>4.9936</v>
      </c>
      <c r="K32" s="76">
        <f t="shared" si="6"/>
        <v>-0.00640000000000018</v>
      </c>
      <c r="L32" s="77">
        <f t="shared" si="7"/>
        <v>-0.00128000000000004</v>
      </c>
    </row>
    <row r="33" customFormat="1" spans="1:12">
      <c r="H33" s="84"/>
      <c r="I33" s="2"/>
      <c r="J33" s="3"/>
      <c r="K33" s="12"/>
      <c r="L33" s="23"/>
    </row>
    <row r="34" customFormat="1" ht="15.75" spans="1:12">
      <c r="C34" s="11" t="s">
        <v>39</v>
      </c>
      <c r="D34" s="11" t="s">
        <v>40</v>
      </c>
      <c r="E34" s="11" t="s">
        <v>41</v>
      </c>
      <c r="F34" s="11" t="s">
        <v>42</v>
      </c>
      <c r="H34" s="84"/>
      <c r="I34" s="2"/>
      <c r="J34" s="3"/>
      <c r="K34" s="4"/>
      <c r="L34" s="2"/>
    </row>
    <row r="35" customFormat="1" ht="31.5" spans="1:12">
      <c r="A35" s="49" t="s">
        <v>54</v>
      </c>
      <c r="C35" cm="1">
        <f t="array" ref="C35">SLOPE(D38:D50,B38:B50)</f>
        <v>0.000183141862809285</v>
      </c>
      <c r="D35" cm="1">
        <f t="array" ref="D35">INTERCEPT(D38:D50,B38:B50)</f>
        <v>-0.00753274387592412</v>
      </c>
      <c r="E35" s="12">
        <f>(C51/65535)/C35</f>
        <v>0.999816535398231</v>
      </c>
      <c r="F35" s="12">
        <f>(-D35)/C35</f>
        <v>41.1306500893701</v>
      </c>
      <c r="H35" s="84"/>
      <c r="I35" s="48" t="s">
        <v>55</v>
      </c>
      <c r="J35" s="7" t="s">
        <v>45</v>
      </c>
      <c r="K35" s="12"/>
      <c r="L35" s="23"/>
    </row>
    <row r="36" customFormat="1" ht="63" spans="1:12">
      <c r="A36" s="13" t="s">
        <v>46</v>
      </c>
      <c r="B36" s="14" t="s">
        <v>47</v>
      </c>
      <c r="C36" s="14" t="s">
        <v>48</v>
      </c>
      <c r="D36" s="14" t="s">
        <v>49</v>
      </c>
      <c r="E36" s="13" t="s">
        <v>50</v>
      </c>
      <c r="F36" s="14" t="s">
        <v>51</v>
      </c>
      <c r="H36" s="14" t="s">
        <v>47</v>
      </c>
      <c r="I36" s="14" t="s">
        <v>48</v>
      </c>
      <c r="J36" s="14" t="s">
        <v>49</v>
      </c>
      <c r="K36" s="14" t="s">
        <v>50</v>
      </c>
      <c r="L36" s="14" t="s">
        <v>51</v>
      </c>
    </row>
    <row r="37" customFormat="1" spans="1:12">
      <c r="A37" s="15" t="s">
        <v>66</v>
      </c>
      <c r="B37" s="20">
        <f t="shared" ref="B37:B51" si="10">C37/12*65535</f>
        <v>0</v>
      </c>
      <c r="C37" s="15">
        <v>0</v>
      </c>
      <c r="D37" s="16">
        <v>0.003</v>
      </c>
      <c r="E37" s="16">
        <f t="shared" ref="E37:E51" si="11">D37-C37</f>
        <v>0.003</v>
      </c>
      <c r="F37" s="17">
        <f t="shared" ref="F37:F51" si="12">E37/12</f>
        <v>0.00025</v>
      </c>
      <c r="H37" s="20">
        <f t="shared" ref="H37:H51" si="13">I37/12*65535</f>
        <v>0</v>
      </c>
      <c r="I37" s="15">
        <v>0</v>
      </c>
      <c r="J37" s="76">
        <v>0.003</v>
      </c>
      <c r="K37" s="76">
        <f t="shared" ref="K37:K51" si="14">J37-I37</f>
        <v>0.003</v>
      </c>
      <c r="L37" s="77">
        <f t="shared" ref="L37:L51" si="15">K37/12</f>
        <v>0.00025</v>
      </c>
    </row>
    <row r="38" customFormat="1" spans="1:12">
      <c r="A38" s="15"/>
      <c r="B38" s="20">
        <f t="shared" si="10"/>
        <v>5461.25</v>
      </c>
      <c r="C38" s="15">
        <v>1</v>
      </c>
      <c r="D38" s="16">
        <v>0.9973</v>
      </c>
      <c r="E38" s="16">
        <f t="shared" si="11"/>
        <v>-0.00270000000000004</v>
      </c>
      <c r="F38" s="17">
        <f t="shared" si="12"/>
        <v>-0.000225000000000003</v>
      </c>
      <c r="H38" s="20">
        <f t="shared" si="13"/>
        <v>5461.25</v>
      </c>
      <c r="I38" s="15">
        <v>1</v>
      </c>
      <c r="J38" s="76">
        <v>1.0044</v>
      </c>
      <c r="K38" s="76">
        <f t="shared" si="14"/>
        <v>0.00439999999999996</v>
      </c>
      <c r="L38" s="77">
        <f t="shared" si="15"/>
        <v>0.000366666666666663</v>
      </c>
    </row>
    <row r="39" customFormat="1" spans="1:12">
      <c r="A39" s="15"/>
      <c r="B39" s="20">
        <f t="shared" si="10"/>
        <v>10922.5</v>
      </c>
      <c r="C39" s="15">
        <v>2</v>
      </c>
      <c r="D39" s="16">
        <v>1.9952</v>
      </c>
      <c r="E39" s="16">
        <f t="shared" si="11"/>
        <v>-0.00479999999999992</v>
      </c>
      <c r="F39" s="17">
        <f t="shared" si="12"/>
        <v>-0.000399999999999993</v>
      </c>
      <c r="H39" s="20">
        <f t="shared" si="13"/>
        <v>10922.5</v>
      </c>
      <c r="I39" s="15">
        <v>2</v>
      </c>
      <c r="J39" s="76">
        <v>2.0019</v>
      </c>
      <c r="K39" s="76">
        <f t="shared" si="14"/>
        <v>0.00190000000000001</v>
      </c>
      <c r="L39" s="77">
        <f t="shared" si="15"/>
        <v>0.000158333333333334</v>
      </c>
    </row>
    <row r="40" customFormat="1" spans="1:12">
      <c r="A40" s="15"/>
      <c r="B40" s="20">
        <f t="shared" si="10"/>
        <v>16383.75</v>
      </c>
      <c r="C40" s="15">
        <v>3</v>
      </c>
      <c r="D40" s="16">
        <v>2.993</v>
      </c>
      <c r="E40" s="16">
        <f t="shared" si="11"/>
        <v>-0.00700000000000012</v>
      </c>
      <c r="F40" s="17">
        <f t="shared" si="12"/>
        <v>-0.000583333333333343</v>
      </c>
      <c r="H40" s="20">
        <f t="shared" si="13"/>
        <v>16383.75</v>
      </c>
      <c r="I40" s="15">
        <v>3</v>
      </c>
      <c r="J40" s="76">
        <v>2.9996</v>
      </c>
      <c r="K40" s="76">
        <f t="shared" si="14"/>
        <v>-0.000399999999999956</v>
      </c>
      <c r="L40" s="77">
        <f t="shared" si="15"/>
        <v>-3.33333333333297e-5</v>
      </c>
    </row>
    <row r="41" customFormat="1" spans="1:12">
      <c r="A41" s="15"/>
      <c r="B41" s="20">
        <f t="shared" si="10"/>
        <v>18022.125</v>
      </c>
      <c r="C41" s="15">
        <v>3.3</v>
      </c>
      <c r="D41" s="16">
        <v>3.2925</v>
      </c>
      <c r="E41" s="16">
        <f t="shared" si="11"/>
        <v>-0.00749999999999984</v>
      </c>
      <c r="F41" s="17">
        <f t="shared" si="12"/>
        <v>-0.000624999999999987</v>
      </c>
      <c r="H41" s="20">
        <f t="shared" si="13"/>
        <v>18022.125</v>
      </c>
      <c r="I41" s="15">
        <v>3.3</v>
      </c>
      <c r="J41" s="76">
        <v>3.2991</v>
      </c>
      <c r="K41" s="76">
        <f t="shared" si="14"/>
        <v>-0.000899999999999679</v>
      </c>
      <c r="L41" s="77">
        <f t="shared" si="15"/>
        <v>-7.49999999999732e-5</v>
      </c>
    </row>
    <row r="42" customFormat="1" spans="1:12">
      <c r="A42" s="15"/>
      <c r="B42" s="20">
        <f t="shared" si="10"/>
        <v>21845</v>
      </c>
      <c r="C42" s="15">
        <v>4</v>
      </c>
      <c r="D42" s="16">
        <v>3.9917</v>
      </c>
      <c r="E42" s="16">
        <f t="shared" si="11"/>
        <v>-0.0083000000000002</v>
      </c>
      <c r="F42" s="17">
        <f t="shared" si="12"/>
        <v>-0.000691666666666683</v>
      </c>
      <c r="H42" s="20">
        <f t="shared" si="13"/>
        <v>21845</v>
      </c>
      <c r="I42" s="15">
        <v>4</v>
      </c>
      <c r="J42" s="80">
        <v>3.9982</v>
      </c>
      <c r="K42" s="76">
        <f t="shared" si="14"/>
        <v>-0.0017999999999998</v>
      </c>
      <c r="L42" s="77">
        <f t="shared" si="15"/>
        <v>-0.000149999999999983</v>
      </c>
    </row>
    <row r="43" customFormat="1" spans="1:12">
      <c r="A43" s="15"/>
      <c r="B43" s="20">
        <f t="shared" si="10"/>
        <v>27306.25</v>
      </c>
      <c r="C43" s="15">
        <v>5</v>
      </c>
      <c r="D43" s="16">
        <v>4.991</v>
      </c>
      <c r="E43" s="16">
        <f t="shared" si="11"/>
        <v>-0.00900000000000034</v>
      </c>
      <c r="F43" s="17">
        <f t="shared" si="12"/>
        <v>-0.000750000000000028</v>
      </c>
      <c r="H43" s="20">
        <f t="shared" si="13"/>
        <v>27306.25</v>
      </c>
      <c r="I43" s="15">
        <v>5</v>
      </c>
      <c r="J43" s="76">
        <v>4.9973</v>
      </c>
      <c r="K43" s="76">
        <f t="shared" si="14"/>
        <v>-0.00269999999999992</v>
      </c>
      <c r="L43" s="77">
        <f t="shared" si="15"/>
        <v>-0.000224999999999994</v>
      </c>
    </row>
    <row r="44" customFormat="1" spans="1:12">
      <c r="A44" s="15"/>
      <c r="B44" s="20">
        <f t="shared" si="10"/>
        <v>30036.875</v>
      </c>
      <c r="C44" s="15">
        <v>5.5</v>
      </c>
      <c r="D44" s="16">
        <v>5.491</v>
      </c>
      <c r="E44" s="16">
        <f t="shared" si="11"/>
        <v>-0.00900000000000034</v>
      </c>
      <c r="F44" s="17">
        <f t="shared" si="12"/>
        <v>-0.000750000000000028</v>
      </c>
      <c r="H44" s="20">
        <f t="shared" si="13"/>
        <v>30036.875</v>
      </c>
      <c r="I44" s="15">
        <v>5.5</v>
      </c>
      <c r="J44" s="80">
        <v>5.4974</v>
      </c>
      <c r="K44" s="76">
        <f t="shared" si="14"/>
        <v>-0.00260000000000016</v>
      </c>
      <c r="L44" s="77">
        <f t="shared" si="15"/>
        <v>-0.00021666666666668</v>
      </c>
    </row>
    <row r="45" customFormat="1" spans="1:12">
      <c r="A45" s="15"/>
      <c r="B45" s="20">
        <f t="shared" si="10"/>
        <v>32767.5</v>
      </c>
      <c r="C45" s="15">
        <v>6</v>
      </c>
      <c r="D45" s="16">
        <v>5.9911</v>
      </c>
      <c r="E45" s="16">
        <f t="shared" si="11"/>
        <v>-0.00889999999999969</v>
      </c>
      <c r="F45" s="17">
        <f t="shared" si="12"/>
        <v>-0.00074166666666664</v>
      </c>
      <c r="H45" s="20">
        <f t="shared" si="13"/>
        <v>32767.5</v>
      </c>
      <c r="I45" s="15">
        <v>6</v>
      </c>
      <c r="J45" s="76">
        <v>5.9973</v>
      </c>
      <c r="K45" s="76">
        <f t="shared" si="14"/>
        <v>-0.00269999999999992</v>
      </c>
      <c r="L45" s="77">
        <f t="shared" si="15"/>
        <v>-0.000224999999999994</v>
      </c>
    </row>
    <row r="46" customFormat="1" spans="1:12">
      <c r="A46" s="15"/>
      <c r="B46" s="20">
        <f t="shared" si="10"/>
        <v>38228.75</v>
      </c>
      <c r="C46" s="15">
        <v>7</v>
      </c>
      <c r="D46" s="16">
        <v>6.9914</v>
      </c>
      <c r="E46" s="16">
        <f t="shared" si="11"/>
        <v>-0.00860000000000039</v>
      </c>
      <c r="F46" s="17">
        <f t="shared" si="12"/>
        <v>-0.000716666666666699</v>
      </c>
      <c r="H46" s="20">
        <f t="shared" si="13"/>
        <v>38228.75</v>
      </c>
      <c r="I46" s="15">
        <v>7</v>
      </c>
      <c r="J46" s="76">
        <v>6.9976</v>
      </c>
      <c r="K46" s="76">
        <f t="shared" si="14"/>
        <v>-0.00239999999999974</v>
      </c>
      <c r="L46" s="77">
        <f t="shared" si="15"/>
        <v>-0.000199999999999978</v>
      </c>
    </row>
    <row r="47" customFormat="1" spans="1:12">
      <c r="A47" s="15"/>
      <c r="B47" s="20">
        <f t="shared" si="10"/>
        <v>43690</v>
      </c>
      <c r="C47" s="15">
        <v>8</v>
      </c>
      <c r="D47" s="16">
        <v>7.9924</v>
      </c>
      <c r="E47" s="16">
        <f t="shared" si="11"/>
        <v>-0.00760000000000005</v>
      </c>
      <c r="F47" s="17">
        <f t="shared" si="12"/>
        <v>-0.000633333333333338</v>
      </c>
      <c r="H47" s="20">
        <f t="shared" si="13"/>
        <v>43690</v>
      </c>
      <c r="I47" s="15">
        <v>8</v>
      </c>
      <c r="J47" s="76">
        <v>7.9984</v>
      </c>
      <c r="K47" s="76">
        <f t="shared" si="14"/>
        <v>-0.00159999999999982</v>
      </c>
      <c r="L47" s="77">
        <f t="shared" si="15"/>
        <v>-0.000133333333333319</v>
      </c>
    </row>
    <row r="48" customFormat="1" spans="1:12">
      <c r="A48" s="15"/>
      <c r="B48" s="20">
        <f t="shared" si="10"/>
        <v>49151.25</v>
      </c>
      <c r="C48" s="15">
        <v>9</v>
      </c>
      <c r="D48" s="16">
        <v>8.9939</v>
      </c>
      <c r="E48" s="16">
        <f t="shared" si="11"/>
        <v>-0.00609999999999999</v>
      </c>
      <c r="F48" s="17">
        <f t="shared" si="12"/>
        <v>-0.000508333333333333</v>
      </c>
      <c r="H48" s="20">
        <f t="shared" si="13"/>
        <v>49151.25</v>
      </c>
      <c r="I48" s="15">
        <v>9</v>
      </c>
      <c r="J48" s="76">
        <v>8.9998</v>
      </c>
      <c r="K48" s="76">
        <f t="shared" si="14"/>
        <v>-0.000199999999999534</v>
      </c>
      <c r="L48" s="77">
        <f t="shared" si="15"/>
        <v>-1.66666666666278e-5</v>
      </c>
    </row>
    <row r="49" customFormat="1" spans="1:12">
      <c r="A49" s="15"/>
      <c r="B49" s="20">
        <f t="shared" si="10"/>
        <v>54612.5</v>
      </c>
      <c r="C49" s="15">
        <v>10</v>
      </c>
      <c r="D49" s="16">
        <v>9.9963</v>
      </c>
      <c r="E49" s="16">
        <f t="shared" si="11"/>
        <v>-0.00370000000000026</v>
      </c>
      <c r="F49" s="17">
        <f t="shared" si="12"/>
        <v>-0.000308333333333355</v>
      </c>
      <c r="H49" s="20">
        <f t="shared" si="13"/>
        <v>54612.5</v>
      </c>
      <c r="I49" s="15">
        <v>10</v>
      </c>
      <c r="J49" s="76">
        <v>10.0018</v>
      </c>
      <c r="K49" s="76">
        <f t="shared" si="14"/>
        <v>0.00179999999999936</v>
      </c>
      <c r="L49" s="77">
        <f t="shared" si="15"/>
        <v>0.000149999999999946</v>
      </c>
    </row>
    <row r="50" customFormat="1" spans="1:12">
      <c r="A50" s="15"/>
      <c r="B50" s="20">
        <f t="shared" si="10"/>
        <v>60073.75</v>
      </c>
      <c r="C50" s="15">
        <v>11</v>
      </c>
      <c r="D50" s="16">
        <v>10.999</v>
      </c>
      <c r="E50" s="16">
        <f t="shared" si="11"/>
        <v>-0.000999999999999446</v>
      </c>
      <c r="F50" s="17">
        <f t="shared" si="12"/>
        <v>-8.33333333332871e-5</v>
      </c>
      <c r="H50" s="20">
        <f t="shared" si="13"/>
        <v>60073.75</v>
      </c>
      <c r="I50" s="15">
        <v>11</v>
      </c>
      <c r="J50" s="76">
        <v>11.0046</v>
      </c>
      <c r="K50" s="76">
        <f t="shared" si="14"/>
        <v>0.00459999999999994</v>
      </c>
      <c r="L50" s="77">
        <f t="shared" si="15"/>
        <v>0.000383333333333328</v>
      </c>
    </row>
    <row r="51" customFormat="1" spans="1:12">
      <c r="A51" s="15"/>
      <c r="B51" s="20">
        <f t="shared" si="10"/>
        <v>65535</v>
      </c>
      <c r="C51" s="15">
        <v>12</v>
      </c>
      <c r="D51" s="16">
        <v>12.0023</v>
      </c>
      <c r="E51" s="16">
        <f t="shared" si="11"/>
        <v>0.00229999999999997</v>
      </c>
      <c r="F51" s="17">
        <f t="shared" si="12"/>
        <v>0.000191666666666664</v>
      </c>
      <c r="H51" s="20">
        <f t="shared" si="13"/>
        <v>65535</v>
      </c>
      <c r="I51" s="15">
        <v>12</v>
      </c>
      <c r="J51" s="80">
        <v>12.001</v>
      </c>
      <c r="K51" s="76">
        <f t="shared" si="14"/>
        <v>0.000999999999999446</v>
      </c>
      <c r="L51" s="77">
        <f t="shared" si="15"/>
        <v>8.33333333332871e-5</v>
      </c>
    </row>
    <row r="52" customFormat="1" spans="1:12">
      <c r="A52" s="26"/>
      <c r="B52" s="26"/>
      <c r="F52" s="42"/>
      <c r="I52" s="26"/>
      <c r="J52" s="26"/>
      <c r="K52" s="12"/>
    </row>
    <row r="53" customFormat="1" spans="1:12">
      <c r="A53" s="26"/>
      <c r="B53" s="26"/>
      <c r="F53" s="42"/>
      <c r="I53" s="26"/>
      <c r="J53" s="26"/>
      <c r="K53" s="12"/>
    </row>
    <row r="54" customFormat="1" ht="15.75" spans="1:12">
      <c r="A54" s="26"/>
      <c r="B54" s="26"/>
      <c r="C54" s="11" t="s">
        <v>39</v>
      </c>
      <c r="D54" s="11" t="s">
        <v>40</v>
      </c>
      <c r="E54" s="11" t="s">
        <v>41</v>
      </c>
      <c r="F54" s="11" t="s">
        <v>42</v>
      </c>
      <c r="I54" s="26"/>
      <c r="J54" s="26"/>
      <c r="K54" s="12"/>
    </row>
    <row r="55" customFormat="1" ht="31.5" spans="1:12">
      <c r="A55" s="49" t="s">
        <v>79</v>
      </c>
      <c r="B55" s="85"/>
      <c r="C55" cm="1">
        <f t="array" ref="C55">SLOPE(D58:D68,B58:B68)</f>
        <v>0.000152636720346347</v>
      </c>
      <c r="D55" cm="1">
        <f t="array" ref="D55">INTERCEPT(D58:D68,B58:B68)</f>
        <v>-0.00627230702640185</v>
      </c>
      <c r="E55" s="12">
        <f>(C69/65535)/C55</f>
        <v>0.999695346052527</v>
      </c>
      <c r="F55" s="12">
        <f>(-D55)/C55</f>
        <v>41.0930411251591</v>
      </c>
      <c r="H55" s="84"/>
      <c r="I55" s="48" t="s">
        <v>80</v>
      </c>
      <c r="J55" s="7" t="s">
        <v>45</v>
      </c>
      <c r="K55" s="12"/>
    </row>
    <row r="56" customFormat="1" ht="63" spans="1:12">
      <c r="A56" s="13" t="s">
        <v>46</v>
      </c>
      <c r="B56" s="14" t="s">
        <v>47</v>
      </c>
      <c r="C56" s="14" t="s">
        <v>48</v>
      </c>
      <c r="D56" s="14" t="s">
        <v>49</v>
      </c>
      <c r="E56" s="13" t="s">
        <v>50</v>
      </c>
      <c r="F56" s="14" t="s">
        <v>51</v>
      </c>
      <c r="H56" s="14" t="s">
        <v>47</v>
      </c>
      <c r="I56" s="14" t="s">
        <v>48</v>
      </c>
      <c r="J56" s="14" t="s">
        <v>49</v>
      </c>
      <c r="K56" s="14" t="s">
        <v>50</v>
      </c>
      <c r="L56" s="14" t="s">
        <v>51</v>
      </c>
    </row>
    <row r="57" customFormat="1" spans="1:12">
      <c r="A57" s="19" t="s">
        <v>69</v>
      </c>
      <c r="B57" s="20">
        <f t="shared" ref="B57:B69" si="16">C57/10*65535</f>
        <v>0</v>
      </c>
      <c r="C57" s="15">
        <v>0</v>
      </c>
      <c r="D57" s="16">
        <v>0.0026</v>
      </c>
      <c r="E57" s="15">
        <f t="shared" ref="E57:E69" si="17">D57-C57</f>
        <v>0.0026</v>
      </c>
      <c r="F57" s="17">
        <f t="shared" ref="F57:F69" si="18">E57/12</f>
        <v>0.000216666666666667</v>
      </c>
      <c r="H57" s="20">
        <f t="shared" ref="H57:H69" si="19">I57/10*65535</f>
        <v>0</v>
      </c>
      <c r="I57" s="15">
        <v>0</v>
      </c>
      <c r="J57" s="76">
        <v>0.0026</v>
      </c>
      <c r="K57" s="76">
        <f t="shared" ref="K57:K69" si="20">J57-I57</f>
        <v>0.0026</v>
      </c>
      <c r="L57" s="77">
        <f t="shared" ref="L57:L69" si="21">K57/12</f>
        <v>0.000216666666666667</v>
      </c>
    </row>
    <row r="58" customFormat="1" spans="1:12">
      <c r="A58" s="21"/>
      <c r="B58" s="20">
        <f t="shared" si="16"/>
        <v>6553.5</v>
      </c>
      <c r="C58" s="15">
        <v>1</v>
      </c>
      <c r="D58" s="15">
        <v>0.9976</v>
      </c>
      <c r="E58" s="15">
        <f t="shared" si="17"/>
        <v>-0.00239999999999996</v>
      </c>
      <c r="F58" s="17">
        <f t="shared" si="18"/>
        <v>-0.000199999999999996</v>
      </c>
      <c r="H58" s="20">
        <f t="shared" si="19"/>
        <v>6553.5</v>
      </c>
      <c r="I58" s="15">
        <v>1</v>
      </c>
      <c r="J58" s="76">
        <v>1.0035</v>
      </c>
      <c r="K58" s="76">
        <f t="shared" si="20"/>
        <v>0.00350000000000006</v>
      </c>
      <c r="L58" s="77">
        <f t="shared" si="21"/>
        <v>0.000291666666666672</v>
      </c>
    </row>
    <row r="59" customFormat="1" spans="1:12">
      <c r="A59" s="21"/>
      <c r="B59" s="20">
        <f t="shared" si="16"/>
        <v>13107</v>
      </c>
      <c r="C59" s="15">
        <v>2</v>
      </c>
      <c r="D59" s="15">
        <v>1.9955</v>
      </c>
      <c r="E59" s="15">
        <f t="shared" si="17"/>
        <v>-0.00449999999999995</v>
      </c>
      <c r="F59" s="17">
        <f t="shared" si="18"/>
        <v>-0.000374999999999996</v>
      </c>
      <c r="H59" s="20">
        <f t="shared" si="19"/>
        <v>13107</v>
      </c>
      <c r="I59" s="15">
        <v>2</v>
      </c>
      <c r="J59" s="76">
        <v>2.0012</v>
      </c>
      <c r="K59" s="76">
        <f t="shared" si="20"/>
        <v>0.00119999999999987</v>
      </c>
      <c r="L59" s="77">
        <f t="shared" si="21"/>
        <v>9.9999999999989e-5</v>
      </c>
    </row>
    <row r="60" customFormat="1" spans="1:12">
      <c r="A60" s="21"/>
      <c r="B60" s="20">
        <f t="shared" si="16"/>
        <v>19660.5</v>
      </c>
      <c r="C60" s="15">
        <v>3</v>
      </c>
      <c r="D60" s="15">
        <v>2.9941</v>
      </c>
      <c r="E60" s="15">
        <f t="shared" si="17"/>
        <v>-0.00590000000000002</v>
      </c>
      <c r="F60" s="17">
        <f t="shared" si="18"/>
        <v>-0.000491666666666668</v>
      </c>
      <c r="H60" s="20">
        <f t="shared" si="19"/>
        <v>19660.5</v>
      </c>
      <c r="I60" s="15">
        <v>3</v>
      </c>
      <c r="J60" s="76">
        <v>2.9994</v>
      </c>
      <c r="K60" s="76">
        <f t="shared" si="20"/>
        <v>-0.000599999999999934</v>
      </c>
      <c r="L60" s="77">
        <f t="shared" si="21"/>
        <v>-4.99999999999945e-5</v>
      </c>
    </row>
    <row r="61" customFormat="1" spans="1:12">
      <c r="A61" s="21"/>
      <c r="B61" s="20">
        <f t="shared" si="16"/>
        <v>21626.55</v>
      </c>
      <c r="C61" s="15">
        <v>3.3</v>
      </c>
      <c r="D61" s="15">
        <v>3.2938</v>
      </c>
      <c r="E61" s="15">
        <f t="shared" si="17"/>
        <v>-0.00619999999999976</v>
      </c>
      <c r="F61" s="17">
        <f t="shared" si="18"/>
        <v>-0.000516666666666647</v>
      </c>
      <c r="H61" s="20">
        <f t="shared" si="19"/>
        <v>21626.55</v>
      </c>
      <c r="I61" s="15">
        <v>3.3</v>
      </c>
      <c r="J61" s="76">
        <v>3.299</v>
      </c>
      <c r="K61" s="76">
        <f t="shared" si="20"/>
        <v>-0.00099999999999989</v>
      </c>
      <c r="L61" s="77">
        <f t="shared" si="21"/>
        <v>-8.33333333333242e-5</v>
      </c>
    </row>
    <row r="62" customFormat="1" spans="1:12">
      <c r="A62" s="21"/>
      <c r="B62" s="20">
        <f t="shared" si="16"/>
        <v>26214</v>
      </c>
      <c r="C62" s="15">
        <v>4</v>
      </c>
      <c r="D62" s="15">
        <v>3.9933</v>
      </c>
      <c r="E62" s="15">
        <f t="shared" si="17"/>
        <v>-0.00669999999999993</v>
      </c>
      <c r="F62" s="17">
        <f t="shared" si="18"/>
        <v>-0.000558333333333327</v>
      </c>
      <c r="H62" s="20">
        <f t="shared" si="19"/>
        <v>26214</v>
      </c>
      <c r="I62" s="15">
        <v>4</v>
      </c>
      <c r="J62" s="80">
        <v>3.9983</v>
      </c>
      <c r="K62" s="76">
        <f t="shared" si="20"/>
        <v>-0.00170000000000003</v>
      </c>
      <c r="L62" s="77">
        <f t="shared" si="21"/>
        <v>-0.00014166666666667</v>
      </c>
    </row>
    <row r="63" customFormat="1" spans="1:12">
      <c r="A63" s="21"/>
      <c r="B63" s="20">
        <f t="shared" si="16"/>
        <v>32767.5</v>
      </c>
      <c r="C63" s="15">
        <v>5</v>
      </c>
      <c r="D63" s="15">
        <v>4.9933</v>
      </c>
      <c r="E63" s="15">
        <f t="shared" si="17"/>
        <v>-0.00670000000000037</v>
      </c>
      <c r="F63" s="17">
        <f t="shared" si="18"/>
        <v>-0.000558333333333364</v>
      </c>
      <c r="H63" s="20">
        <f t="shared" si="19"/>
        <v>32767.5</v>
      </c>
      <c r="I63" s="15">
        <v>5</v>
      </c>
      <c r="J63" s="76">
        <v>4.9981</v>
      </c>
      <c r="K63" s="76">
        <f t="shared" si="20"/>
        <v>-0.00190000000000001</v>
      </c>
      <c r="L63" s="77">
        <f t="shared" si="21"/>
        <v>-0.000158333333333334</v>
      </c>
    </row>
    <row r="64" customFormat="1" spans="1:12">
      <c r="A64" s="21"/>
      <c r="B64" s="20">
        <f t="shared" si="16"/>
        <v>36044.25</v>
      </c>
      <c r="C64" s="15">
        <v>5.5</v>
      </c>
      <c r="D64" s="15">
        <v>5.4934</v>
      </c>
      <c r="E64" s="15">
        <f t="shared" si="17"/>
        <v>-0.00659999999999972</v>
      </c>
      <c r="F64" s="17">
        <f t="shared" si="18"/>
        <v>-0.000549999999999976</v>
      </c>
      <c r="H64" s="20">
        <f t="shared" si="19"/>
        <v>36044.25</v>
      </c>
      <c r="I64" s="15">
        <v>5.5</v>
      </c>
      <c r="J64" s="80">
        <v>5.4981</v>
      </c>
      <c r="K64" s="76">
        <f t="shared" si="20"/>
        <v>-0.00190000000000001</v>
      </c>
      <c r="L64" s="77">
        <f t="shared" si="21"/>
        <v>-0.000158333333333334</v>
      </c>
    </row>
    <row r="65" customFormat="1" spans="1:12">
      <c r="A65" s="21"/>
      <c r="B65" s="20">
        <f t="shared" si="16"/>
        <v>39321</v>
      </c>
      <c r="C65" s="15">
        <v>6</v>
      </c>
      <c r="D65" s="15">
        <v>5.9939</v>
      </c>
      <c r="E65" s="15">
        <f t="shared" si="17"/>
        <v>-0.00609999999999999</v>
      </c>
      <c r="F65" s="17">
        <f t="shared" si="18"/>
        <v>-0.000508333333333333</v>
      </c>
      <c r="H65" s="20">
        <f t="shared" si="19"/>
        <v>39321</v>
      </c>
      <c r="I65" s="15">
        <v>6</v>
      </c>
      <c r="J65" s="76">
        <v>5.9984</v>
      </c>
      <c r="K65" s="76">
        <f t="shared" si="20"/>
        <v>-0.00159999999999982</v>
      </c>
      <c r="L65" s="77">
        <f t="shared" si="21"/>
        <v>-0.000133333333333319</v>
      </c>
    </row>
    <row r="66" customFormat="1" spans="1:12">
      <c r="A66" s="21"/>
      <c r="B66" s="20">
        <f t="shared" si="16"/>
        <v>45874.5</v>
      </c>
      <c r="C66" s="15">
        <v>7</v>
      </c>
      <c r="D66" s="15">
        <v>6.9953</v>
      </c>
      <c r="E66" s="15">
        <f t="shared" si="17"/>
        <v>-0.0046999999999997</v>
      </c>
      <c r="F66" s="17">
        <f t="shared" si="18"/>
        <v>-0.000391666666666642</v>
      </c>
      <c r="H66" s="20">
        <f t="shared" si="19"/>
        <v>45874.5</v>
      </c>
      <c r="I66" s="15">
        <v>7</v>
      </c>
      <c r="J66" s="76">
        <v>6.9994</v>
      </c>
      <c r="K66" s="76">
        <f t="shared" si="20"/>
        <v>-0.000600000000000378</v>
      </c>
      <c r="L66" s="77">
        <f t="shared" si="21"/>
        <v>-5.00000000000315e-5</v>
      </c>
    </row>
    <row r="67" customFormat="1" spans="1:12">
      <c r="A67" s="21"/>
      <c r="B67" s="20">
        <f t="shared" si="16"/>
        <v>52428</v>
      </c>
      <c r="C67" s="15">
        <v>8</v>
      </c>
      <c r="D67" s="15">
        <v>7.9972</v>
      </c>
      <c r="E67" s="15">
        <f t="shared" si="17"/>
        <v>-0.00279999999999969</v>
      </c>
      <c r="F67" s="17">
        <f t="shared" si="18"/>
        <v>-0.000233333333333308</v>
      </c>
      <c r="H67" s="20">
        <f t="shared" si="19"/>
        <v>52428</v>
      </c>
      <c r="I67" s="15">
        <v>8</v>
      </c>
      <c r="J67" s="80">
        <v>8.001</v>
      </c>
      <c r="K67" s="76">
        <f t="shared" si="20"/>
        <v>0.000999999999999446</v>
      </c>
      <c r="L67" s="77">
        <f t="shared" si="21"/>
        <v>8.33333333332871e-5</v>
      </c>
    </row>
    <row r="68" customFormat="1" spans="1:12">
      <c r="A68" s="21"/>
      <c r="B68" s="20">
        <f t="shared" si="16"/>
        <v>58981.5</v>
      </c>
      <c r="C68" s="15">
        <v>9</v>
      </c>
      <c r="D68" s="16">
        <v>9</v>
      </c>
      <c r="E68" s="15">
        <f t="shared" si="17"/>
        <v>0</v>
      </c>
      <c r="F68" s="17">
        <f t="shared" si="18"/>
        <v>0</v>
      </c>
      <c r="H68" s="20">
        <f t="shared" si="19"/>
        <v>58981.5</v>
      </c>
      <c r="I68" s="15">
        <v>9</v>
      </c>
      <c r="J68" s="76">
        <v>9.0034</v>
      </c>
      <c r="K68" s="76">
        <f t="shared" si="20"/>
        <v>0.00339999999999918</v>
      </c>
      <c r="L68" s="77">
        <f t="shared" si="21"/>
        <v>0.000283333333333265</v>
      </c>
    </row>
    <row r="69" customFormat="1" spans="1:12">
      <c r="A69" s="22"/>
      <c r="B69" s="20">
        <f t="shared" si="16"/>
        <v>65535</v>
      </c>
      <c r="C69" s="15">
        <v>10</v>
      </c>
      <c r="D69" s="16">
        <v>10.003</v>
      </c>
      <c r="E69" s="15">
        <f t="shared" si="17"/>
        <v>0.00300000000000011</v>
      </c>
      <c r="F69" s="17">
        <f t="shared" si="18"/>
        <v>0.000250000000000009</v>
      </c>
      <c r="H69" s="20">
        <f t="shared" si="19"/>
        <v>65535</v>
      </c>
      <c r="I69" s="15">
        <v>10</v>
      </c>
      <c r="J69" s="80">
        <v>10.001</v>
      </c>
      <c r="K69" s="76">
        <f t="shared" si="20"/>
        <v>0.000999999999999446</v>
      </c>
      <c r="L69" s="77">
        <f t="shared" si="21"/>
        <v>8.33333333332871e-5</v>
      </c>
    </row>
    <row r="70" customFormat="1"/>
    <row r="71" customFormat="1"/>
    <row r="72" customFormat="1"/>
    <row r="74" customFormat="1"/>
    <row r="75" customFormat="1" ht="15.75" spans="1:12">
      <c r="C75" s="11" t="s">
        <v>39</v>
      </c>
      <c r="D75" s="11" t="s">
        <v>40</v>
      </c>
      <c r="E75" s="11" t="s">
        <v>41</v>
      </c>
      <c r="F75" s="11" t="s">
        <v>42</v>
      </c>
    </row>
    <row r="76" customFormat="1" ht="31.5" spans="1:12">
      <c r="A76" s="49" t="s">
        <v>56</v>
      </c>
      <c r="C76" cm="1">
        <f t="array" ref="C76">SLOPE(D79:D85,B79:B85)</f>
        <v>0.000305509096072709</v>
      </c>
      <c r="D76" cm="1">
        <f t="array" ref="D76">INTERCEPT(D79:D85,B79:B85)</f>
        <v>-0.0215204860830726</v>
      </c>
      <c r="E76" s="12">
        <f>(C86/65535)/C76</f>
        <v>0.998924227975516</v>
      </c>
      <c r="F76" s="12">
        <f>(-D76)/C76</f>
        <v>70.4413922849318</v>
      </c>
      <c r="I76" s="48" t="s">
        <v>81</v>
      </c>
      <c r="J76" s="7" t="s">
        <v>45</v>
      </c>
      <c r="K76" s="12"/>
      <c r="L76" s="23"/>
    </row>
    <row r="77" customFormat="1" ht="63.75" spans="1:12">
      <c r="A77" s="13" t="s">
        <v>46</v>
      </c>
      <c r="B77" s="14" t="s">
        <v>47</v>
      </c>
      <c r="C77" s="14" t="s">
        <v>48</v>
      </c>
      <c r="D77" s="14" t="s">
        <v>49</v>
      </c>
      <c r="E77" s="13" t="s">
        <v>50</v>
      </c>
      <c r="F77" s="14" t="s">
        <v>51</v>
      </c>
      <c r="H77" s="14" t="s">
        <v>47</v>
      </c>
      <c r="I77" s="14" t="s">
        <v>48</v>
      </c>
      <c r="J77" s="14" t="s">
        <v>49</v>
      </c>
      <c r="K77" s="14" t="s">
        <v>50</v>
      </c>
      <c r="L77" s="14" t="s">
        <v>51</v>
      </c>
    </row>
    <row r="78" ht="14.25" spans="1:12">
      <c r="A78" s="65" t="s">
        <v>72</v>
      </c>
      <c r="B78" s="65">
        <v>0</v>
      </c>
      <c r="C78" s="65">
        <v>0</v>
      </c>
      <c r="D78" s="16">
        <v>0.003</v>
      </c>
      <c r="E78" s="15">
        <f t="shared" ref="E78:E86" si="22">D78-C78</f>
        <v>0.003</v>
      </c>
      <c r="F78" s="86">
        <f t="shared" ref="F78:F86" si="23">E78/20</f>
        <v>0.00015</v>
      </c>
      <c r="G78" s="28"/>
      <c r="H78" s="65">
        <v>0</v>
      </c>
      <c r="I78" s="65">
        <v>0</v>
      </c>
      <c r="J78" s="76">
        <v>0.003</v>
      </c>
      <c r="K78" s="76">
        <f t="shared" ref="K78:K86" si="24">J78-C78</f>
        <v>0.003</v>
      </c>
      <c r="L78" s="77">
        <f t="shared" ref="L78:L86" si="25">K78/12</f>
        <v>0.00025</v>
      </c>
    </row>
    <row r="79" ht="14.25" spans="1:12">
      <c r="A79" s="65"/>
      <c r="B79" s="65">
        <v>6554</v>
      </c>
      <c r="C79" s="65">
        <v>2</v>
      </c>
      <c r="D79" s="15">
        <v>1.9897</v>
      </c>
      <c r="E79" s="15">
        <f t="shared" si="22"/>
        <v>-0.0103</v>
      </c>
      <c r="F79" s="86">
        <f t="shared" si="23"/>
        <v>-0.000514999999999999</v>
      </c>
      <c r="G79" s="28"/>
      <c r="H79" s="65">
        <v>6554</v>
      </c>
      <c r="I79" s="65">
        <v>2</v>
      </c>
      <c r="J79" s="76">
        <v>2.0094</v>
      </c>
      <c r="K79" s="76">
        <f t="shared" si="24"/>
        <v>0.00939999999999985</v>
      </c>
      <c r="L79" s="77">
        <f t="shared" si="25"/>
        <v>0.000783333333333321</v>
      </c>
    </row>
    <row r="80" ht="14.25" spans="1:12">
      <c r="A80" s="65"/>
      <c r="B80" s="65">
        <v>13107</v>
      </c>
      <c r="C80" s="65">
        <v>4</v>
      </c>
      <c r="D80" s="15">
        <v>3.9857</v>
      </c>
      <c r="E80" s="15">
        <f t="shared" si="22"/>
        <v>-0.0143</v>
      </c>
      <c r="F80" s="86">
        <f t="shared" si="23"/>
        <v>-0.000714999999999999</v>
      </c>
      <c r="G80" s="28"/>
      <c r="H80" s="65">
        <v>13107</v>
      </c>
      <c r="I80" s="65">
        <v>4</v>
      </c>
      <c r="J80" s="76">
        <v>4.0011</v>
      </c>
      <c r="K80" s="76">
        <f t="shared" si="24"/>
        <v>0.0011000000000001</v>
      </c>
      <c r="L80" s="77">
        <f t="shared" si="25"/>
        <v>9.16666666666751e-5</v>
      </c>
    </row>
    <row r="81" ht="14.25" spans="1:15">
      <c r="A81" s="65"/>
      <c r="B81" s="65">
        <v>26214</v>
      </c>
      <c r="C81" s="65">
        <v>8</v>
      </c>
      <c r="D81" s="15">
        <v>7.9799</v>
      </c>
      <c r="E81" s="15">
        <f t="shared" si="22"/>
        <v>-0.0201000000000002</v>
      </c>
      <c r="F81" s="86">
        <f t="shared" si="23"/>
        <v>-0.00100500000000001</v>
      </c>
      <c r="G81" s="28"/>
      <c r="H81" s="65">
        <v>26214</v>
      </c>
      <c r="I81" s="65">
        <v>8</v>
      </c>
      <c r="J81" s="76">
        <v>7.9913</v>
      </c>
      <c r="K81" s="76">
        <f t="shared" si="24"/>
        <v>-0.00870000000000015</v>
      </c>
      <c r="L81" s="77">
        <f t="shared" si="25"/>
        <v>-0.000725000000000013</v>
      </c>
    </row>
    <row r="82" ht="14.25" spans="1:15">
      <c r="A82" s="65"/>
      <c r="B82" s="65">
        <v>32768</v>
      </c>
      <c r="C82" s="65">
        <v>10</v>
      </c>
      <c r="D82" s="15">
        <v>9.9807</v>
      </c>
      <c r="E82" s="15">
        <f t="shared" si="22"/>
        <v>-0.0192999999999994</v>
      </c>
      <c r="F82" s="86">
        <f t="shared" si="23"/>
        <v>-0.000964999999999971</v>
      </c>
      <c r="G82" s="28"/>
      <c r="H82" s="65">
        <v>32768</v>
      </c>
      <c r="I82" s="65">
        <v>10</v>
      </c>
      <c r="J82" s="76">
        <v>9.9893</v>
      </c>
      <c r="K82" s="76">
        <f t="shared" si="24"/>
        <v>-0.0106999999999999</v>
      </c>
      <c r="L82" s="77">
        <f t="shared" si="25"/>
        <v>-0.000891666666666661</v>
      </c>
    </row>
    <row r="83" ht="14.25" spans="1:15">
      <c r="A83" s="65"/>
      <c r="B83" s="65">
        <v>39321</v>
      </c>
      <c r="C83" s="65">
        <v>12</v>
      </c>
      <c r="D83" s="15">
        <v>11.9839</v>
      </c>
      <c r="E83" s="15">
        <f t="shared" si="22"/>
        <v>-0.0160999999999998</v>
      </c>
      <c r="F83" s="86">
        <f t="shared" si="23"/>
        <v>-0.000804999999999989</v>
      </c>
      <c r="G83" s="28"/>
      <c r="H83" s="65">
        <v>39321</v>
      </c>
      <c r="I83" s="65">
        <v>12</v>
      </c>
      <c r="J83" s="76">
        <v>11.9874</v>
      </c>
      <c r="K83" s="76">
        <f t="shared" si="24"/>
        <v>-0.0126000000000008</v>
      </c>
      <c r="L83" s="77">
        <f t="shared" si="25"/>
        <v>-0.00105000000000007</v>
      </c>
    </row>
    <row r="84" ht="14.25" spans="1:15">
      <c r="A84" s="65"/>
      <c r="B84" s="65">
        <v>52428</v>
      </c>
      <c r="C84" s="65">
        <v>16</v>
      </c>
      <c r="D84" s="15">
        <v>15.9973</v>
      </c>
      <c r="E84" s="15">
        <f t="shared" si="22"/>
        <v>-0.00270000000000081</v>
      </c>
      <c r="F84" s="86">
        <f t="shared" si="23"/>
        <v>-0.000135000000000041</v>
      </c>
      <c r="G84" s="28"/>
      <c r="H84" s="65">
        <v>52428</v>
      </c>
      <c r="I84" s="65">
        <v>16</v>
      </c>
      <c r="J84" s="80">
        <v>16.003</v>
      </c>
      <c r="K84" s="76">
        <f t="shared" si="24"/>
        <v>0.00300000000000011</v>
      </c>
      <c r="L84" s="77">
        <f t="shared" si="25"/>
        <v>0.000250000000000009</v>
      </c>
    </row>
    <row r="85" customFormat="1" spans="1:15">
      <c r="A85" s="65"/>
      <c r="B85" s="65">
        <v>58982</v>
      </c>
      <c r="C85" s="65">
        <v>18</v>
      </c>
      <c r="D85" s="15">
        <v>18.008</v>
      </c>
      <c r="E85" s="15">
        <f t="shared" si="22"/>
        <v>0.00799999999999912</v>
      </c>
      <c r="F85" s="86">
        <f t="shared" si="23"/>
        <v>0.000399999999999956</v>
      </c>
      <c r="H85" s="65">
        <v>58982</v>
      </c>
      <c r="I85" s="65">
        <v>18</v>
      </c>
      <c r="J85" s="76">
        <v>18.0103</v>
      </c>
      <c r="K85" s="76">
        <f t="shared" si="24"/>
        <v>0.0103000000000009</v>
      </c>
      <c r="L85" s="77">
        <f t="shared" si="25"/>
        <v>0.000858333333333405</v>
      </c>
    </row>
    <row r="86" customFormat="1" spans="1:15">
      <c r="A86" s="65"/>
      <c r="B86" s="65">
        <v>65535</v>
      </c>
      <c r="C86" s="65">
        <v>20</v>
      </c>
      <c r="D86" s="15">
        <v>20.0212</v>
      </c>
      <c r="E86" s="15">
        <f t="shared" si="22"/>
        <v>0.0212000000000003</v>
      </c>
      <c r="F86" s="86">
        <f t="shared" si="23"/>
        <v>0.00106000000000002</v>
      </c>
      <c r="H86" s="65">
        <v>65535</v>
      </c>
      <c r="I86" s="65">
        <v>20</v>
      </c>
      <c r="J86" s="76">
        <v>20.0212</v>
      </c>
      <c r="K86" s="76">
        <f t="shared" si="24"/>
        <v>0.0212000000000003</v>
      </c>
      <c r="L86" s="77">
        <f t="shared" si="25"/>
        <v>0.00176666666666669</v>
      </c>
    </row>
    <row r="87" customFormat="1" spans="1:15">
      <c r="D87" s="87"/>
      <c r="E87" s="87"/>
      <c r="F87" s="87"/>
      <c r="I87" s="2"/>
      <c r="J87" s="3"/>
      <c r="K87" s="12"/>
      <c r="L87" s="23"/>
      <c r="O87" s="81"/>
    </row>
    <row r="88" customFormat="1" spans="1:15">
      <c r="I88" s="2"/>
      <c r="J88" s="3"/>
      <c r="K88" s="12"/>
      <c r="L88" s="23"/>
    </row>
    <row r="89" customFormat="1" spans="1:15">
      <c r="I89" s="2"/>
      <c r="J89" s="8"/>
      <c r="K89" s="12"/>
      <c r="L89" s="23"/>
    </row>
    <row r="90" customFormat="1"/>
    <row r="91" customFormat="1"/>
    <row r="92" customFormat="1"/>
    <row r="93" customFormat="1"/>
    <row r="94" customFormat="1"/>
    <row r="95" customFormat="1" ht="15.75" spans="1:15">
      <c r="A95" s="88" t="s">
        <v>73</v>
      </c>
      <c r="B95" s="89" t="s">
        <v>82</v>
      </c>
      <c r="C95" s="90"/>
      <c r="D95" s="90"/>
      <c r="E95" s="90"/>
    </row>
    <row r="96" customFormat="1" spans="1:15">
      <c r="A96" s="91" t="s">
        <v>83</v>
      </c>
      <c r="B96" s="92"/>
      <c r="C96" s="92"/>
      <c r="D96" s="92"/>
      <c r="E96" s="92"/>
    </row>
    <row r="97" customFormat="1" spans="1:12">
      <c r="A97" s="92"/>
      <c r="B97" s="92"/>
      <c r="C97" s="92"/>
      <c r="D97" s="92"/>
      <c r="E97" s="92"/>
    </row>
    <row r="98" customFormat="1" spans="1:12">
      <c r="A98" s="92"/>
      <c r="B98" s="92"/>
      <c r="C98" s="92"/>
      <c r="D98" s="92"/>
      <c r="E98" s="92"/>
    </row>
    <row r="99" customFormat="1"/>
    <row r="100" customFormat="1"/>
    <row r="101" customFormat="1" spans="1:12">
      <c r="I101" s="2"/>
      <c r="J101" s="3"/>
      <c r="K101" s="12"/>
      <c r="L101" s="23"/>
    </row>
    <row r="102" customFormat="1" spans="1:12">
      <c r="I102" s="2"/>
      <c r="J102" s="3"/>
      <c r="K102" s="12"/>
      <c r="L102" s="23"/>
    </row>
    <row r="103" customFormat="1" spans="1:12">
      <c r="I103" s="2"/>
      <c r="J103" s="3"/>
      <c r="K103" s="12"/>
      <c r="L103" s="23"/>
    </row>
    <row r="105" customFormat="1"/>
    <row r="106" customFormat="1"/>
    <row r="107" customFormat="1"/>
    <row r="108" customFormat="1" ht="13" customHeight="1"/>
    <row r="109" customFormat="1"/>
    <row r="110" customFormat="1"/>
    <row r="111" customFormat="1"/>
    <row r="112" customFormat="1"/>
    <row r="113" customFormat="1"/>
    <row r="114" customFormat="1" ht="14.25"/>
    <row r="115" customFormat="1" ht="14.25" spans="1:12">
      <c r="A115" s="36"/>
      <c r="B115" s="37"/>
      <c r="C115" s="37"/>
      <c r="D115" s="37"/>
      <c r="E115" s="37"/>
      <c r="F115" s="38"/>
      <c r="G115" s="39"/>
      <c r="I115" s="2"/>
      <c r="J115" s="3"/>
      <c r="K115" s="4"/>
      <c r="L115" s="2"/>
    </row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</sheetData>
  <mergeCells count="8">
    <mergeCell ref="A10:A19"/>
    <mergeCell ref="A25:A32"/>
    <mergeCell ref="A37:A51"/>
    <mergeCell ref="A57:A69"/>
    <mergeCell ref="A78:A86"/>
    <mergeCell ref="O1:U5"/>
    <mergeCell ref="H3:J5"/>
    <mergeCell ref="A96:E98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11"/>
  <sheetViews>
    <sheetView zoomScale="115" zoomScaleNormal="115" workbookViewId="0">
      <selection activeCell="A4" sqref="A4:A5"/>
    </sheetView>
  </sheetViews>
  <sheetFormatPr defaultColWidth="8.725" defaultRowHeight="13.5"/>
  <cols>
    <col min="1" max="1" width="16.4166666666667" customWidth="1"/>
    <col min="2" max="3" width="13.75"/>
    <col min="4" max="4" width="9.25"/>
    <col min="5" max="5" width="9.375"/>
    <col min="6" max="6" width="12"/>
    <col min="9" max="9" width="11.725" style="2"/>
    <col min="10" max="10" width="12.725" style="3"/>
    <col min="11" max="11" width="12.0916666666667" style="4" customWidth="1"/>
    <col min="12" max="12" width="12.275" style="2" customWidth="1"/>
    <col min="15" max="15" width="11.5416666666667" customWidth="1"/>
    <col min="16" max="16" width="14.5333333333333" customWidth="1"/>
    <col min="17" max="17" width="14" customWidth="1"/>
    <col min="18" max="18" width="13.475" customWidth="1"/>
  </cols>
  <sheetData>
    <row r="1" ht="14" customHeight="1" spans="1:18">
      <c r="A1" t="s">
        <v>0</v>
      </c>
      <c r="H1" s="6"/>
    </row>
    <row r="2" ht="14" customHeight="1" spans="1:18">
      <c r="A2" t="s">
        <v>84</v>
      </c>
      <c r="H2" s="6"/>
    </row>
    <row r="3" ht="14" customHeight="1" spans="1:18">
      <c r="H3" s="6"/>
    </row>
    <row r="4" ht="14" customHeight="1" spans="1:18">
      <c r="A4" s="8" t="s">
        <v>85</v>
      </c>
      <c r="B4" s="8"/>
      <c r="C4" s="8"/>
      <c r="D4" s="8"/>
      <c r="E4" s="8"/>
      <c r="F4" s="8"/>
      <c r="G4" s="8"/>
      <c r="H4" s="6"/>
    </row>
    <row r="5" ht="14" customHeight="1" spans="1:18">
      <c r="A5" s="8" t="s">
        <v>5</v>
      </c>
      <c r="B5" s="8"/>
      <c r="C5" s="8"/>
      <c r="D5" s="8"/>
      <c r="E5" s="8"/>
      <c r="F5" s="8"/>
      <c r="G5" s="8"/>
      <c r="H5" s="6"/>
    </row>
    <row r="6" spans="1:18">
      <c r="H6" s="6"/>
    </row>
    <row r="7" ht="14" customHeight="1" spans="1:18">
      <c r="A7" t="s">
        <v>6</v>
      </c>
      <c r="B7" t="s">
        <v>7</v>
      </c>
      <c r="C7" t="s">
        <v>8</v>
      </c>
      <c r="D7" t="s">
        <v>23</v>
      </c>
      <c r="E7" s="42" t="s">
        <v>24</v>
      </c>
      <c r="H7" s="6"/>
    </row>
    <row r="8" spans="1:18">
      <c r="A8" s="8" t="s">
        <v>25</v>
      </c>
      <c r="B8" cm="1">
        <f t="array" ref="B8">SLOPE(D11:D21,B11:B21)</f>
        <v>0.011709630044606</v>
      </c>
      <c r="C8" cm="1">
        <f t="array" ref="C8">INTERCEPT(D11:D21,B11:B21)</f>
        <v>0.00108200990521952</v>
      </c>
      <c r="D8" s="12">
        <f>(C22/1023)/B8</f>
        <v>1.00175712075514</v>
      </c>
      <c r="E8" s="12">
        <f>(-C8)/B8</f>
        <v>-0.0924034236007263</v>
      </c>
      <c r="I8" s="2" t="s">
        <v>26</v>
      </c>
      <c r="J8" s="8" t="s">
        <v>13</v>
      </c>
      <c r="K8" s="12"/>
      <c r="L8" s="23"/>
    </row>
    <row r="9" ht="52" customHeight="1" spans="1:18">
      <c r="A9" s="43" t="s">
        <v>14</v>
      </c>
      <c r="B9" s="43" t="s">
        <v>15</v>
      </c>
      <c r="C9" s="43" t="s">
        <v>16</v>
      </c>
      <c r="D9" s="43" t="s">
        <v>17</v>
      </c>
      <c r="E9" s="43" t="s">
        <v>18</v>
      </c>
      <c r="F9" s="43" t="s">
        <v>19</v>
      </c>
      <c r="I9" s="44" t="s">
        <v>16</v>
      </c>
      <c r="J9" s="44" t="s">
        <v>17</v>
      </c>
      <c r="K9" s="46" t="s">
        <v>86</v>
      </c>
      <c r="L9" s="17" t="s">
        <v>19</v>
      </c>
    </row>
    <row r="10" ht="15" customHeight="1" spans="1:18">
      <c r="A10" s="51" t="s">
        <v>87</v>
      </c>
      <c r="B10" s="52">
        <v>0</v>
      </c>
      <c r="C10" s="52">
        <v>0</v>
      </c>
      <c r="D10" s="52">
        <v>0.0052</v>
      </c>
      <c r="E10" s="53">
        <f>D10-C10</f>
        <v>0.0052</v>
      </c>
      <c r="F10" s="54">
        <f>E10/12</f>
        <v>0.000433333333333333</v>
      </c>
      <c r="I10" s="52">
        <v>0</v>
      </c>
      <c r="J10" s="52">
        <v>0.0052</v>
      </c>
      <c r="K10" s="55">
        <f>J10-I10</f>
        <v>0.0052</v>
      </c>
      <c r="L10" s="34">
        <f>K10/12</f>
        <v>0.000433333333333333</v>
      </c>
    </row>
    <row r="11" s="1" customFormat="1" ht="16" customHeight="1" spans="1:18">
      <c r="A11" s="51"/>
      <c r="B11" s="52">
        <v>85</v>
      </c>
      <c r="C11" s="52">
        <v>1</v>
      </c>
      <c r="D11" s="52">
        <v>1.002</v>
      </c>
      <c r="E11" s="53">
        <f t="shared" ref="E11:E22" si="0">D11-C11</f>
        <v>0.002</v>
      </c>
      <c r="F11" s="54">
        <f t="shared" ref="F11:F22" si="1">E11/12</f>
        <v>0.000166666666666667</v>
      </c>
      <c r="H11"/>
      <c r="I11" s="52">
        <v>1</v>
      </c>
      <c r="J11" s="52">
        <v>1.0025</v>
      </c>
      <c r="K11" s="55">
        <f t="shared" ref="K11:K22" si="2">J11-I11</f>
        <v>0.00249999999999995</v>
      </c>
      <c r="L11" s="34">
        <f t="shared" ref="L11:L22" si="3">K11/12</f>
        <v>0.000208333333333329</v>
      </c>
      <c r="M11"/>
      <c r="N11"/>
      <c r="O11"/>
      <c r="P11"/>
      <c r="Q11"/>
      <c r="R11"/>
    </row>
    <row r="12" s="1" customFormat="1" ht="15" customHeight="1" spans="1:18">
      <c r="A12" s="51"/>
      <c r="B12" s="52">
        <v>171</v>
      </c>
      <c r="C12" s="52">
        <v>2</v>
      </c>
      <c r="D12" s="52">
        <v>1.9961</v>
      </c>
      <c r="E12" s="53">
        <f t="shared" si="0"/>
        <v>-0.00390000000000001</v>
      </c>
      <c r="F12" s="54">
        <f t="shared" si="1"/>
        <v>-0.000325000000000001</v>
      </c>
      <c r="H12"/>
      <c r="I12" s="52">
        <v>2</v>
      </c>
      <c r="J12" s="52">
        <v>1.996</v>
      </c>
      <c r="K12" s="55">
        <f t="shared" si="2"/>
        <v>-0.004</v>
      </c>
      <c r="L12" s="34">
        <f t="shared" si="3"/>
        <v>-0.000333333333333334</v>
      </c>
      <c r="M12"/>
      <c r="N12"/>
      <c r="O12"/>
      <c r="P12"/>
      <c r="Q12"/>
      <c r="R12"/>
    </row>
    <row r="13" s="1" customFormat="1" ht="15.75" customHeight="1" spans="1:18">
      <c r="A13" s="51"/>
      <c r="B13" s="52">
        <v>256</v>
      </c>
      <c r="C13" s="52">
        <v>3</v>
      </c>
      <c r="D13" s="52">
        <v>2.9926</v>
      </c>
      <c r="E13" s="53">
        <f t="shared" si="0"/>
        <v>-0.00740000000000007</v>
      </c>
      <c r="F13" s="54">
        <f t="shared" si="1"/>
        <v>-0.000616666666666673</v>
      </c>
      <c r="H13"/>
      <c r="I13" s="52">
        <v>3</v>
      </c>
      <c r="J13" s="52">
        <v>2.9926</v>
      </c>
      <c r="K13" s="55">
        <f t="shared" si="2"/>
        <v>-0.00740000000000007</v>
      </c>
      <c r="L13" s="34">
        <f t="shared" si="3"/>
        <v>-0.000616666666666673</v>
      </c>
      <c r="M13"/>
      <c r="N13"/>
      <c r="O13"/>
      <c r="P13"/>
      <c r="Q13"/>
      <c r="R13"/>
    </row>
    <row r="14" s="1" customFormat="1" ht="15" customHeight="1" spans="1:18">
      <c r="A14" s="51"/>
      <c r="B14" s="52">
        <v>341</v>
      </c>
      <c r="C14" s="52">
        <v>4</v>
      </c>
      <c r="D14" s="52">
        <v>4.0012</v>
      </c>
      <c r="E14" s="53">
        <f t="shared" si="0"/>
        <v>0.00119999999999987</v>
      </c>
      <c r="F14" s="54">
        <f t="shared" si="1"/>
        <v>9.9999999999989e-5</v>
      </c>
      <c r="H14"/>
      <c r="I14" s="52">
        <v>4</v>
      </c>
      <c r="J14" s="52">
        <v>4.0011</v>
      </c>
      <c r="K14" s="55">
        <f t="shared" si="2"/>
        <v>0.0011000000000001</v>
      </c>
      <c r="L14" s="34">
        <f t="shared" si="3"/>
        <v>9.16666666666751e-5</v>
      </c>
      <c r="M14"/>
      <c r="N14"/>
      <c r="O14"/>
      <c r="P14"/>
      <c r="Q14"/>
      <c r="R14"/>
    </row>
    <row r="15" s="1" customFormat="1" ht="15.75" customHeight="1" spans="1:18">
      <c r="A15" s="51"/>
      <c r="B15" s="52">
        <v>426</v>
      </c>
      <c r="C15" s="52">
        <v>5</v>
      </c>
      <c r="D15" s="52">
        <v>4.9951</v>
      </c>
      <c r="E15" s="53">
        <f t="shared" si="0"/>
        <v>-0.00490000000000013</v>
      </c>
      <c r="F15" s="54">
        <f t="shared" si="1"/>
        <v>-0.000408333333333344</v>
      </c>
      <c r="H15"/>
      <c r="I15" s="52">
        <v>5</v>
      </c>
      <c r="J15" s="53">
        <v>4.995</v>
      </c>
      <c r="K15" s="55">
        <f t="shared" si="2"/>
        <v>-0.00499999999999989</v>
      </c>
      <c r="L15" s="34">
        <f t="shared" si="3"/>
        <v>-0.000416666666666658</v>
      </c>
      <c r="M15"/>
      <c r="N15"/>
      <c r="O15"/>
      <c r="P15"/>
      <c r="Q15"/>
      <c r="R15"/>
    </row>
    <row r="16" s="1" customFormat="1" ht="15" customHeight="1" spans="1:18">
      <c r="A16" s="51"/>
      <c r="B16" s="52">
        <v>512</v>
      </c>
      <c r="C16" s="52">
        <v>6</v>
      </c>
      <c r="D16" s="52">
        <v>5.9924</v>
      </c>
      <c r="E16" s="53">
        <f t="shared" si="0"/>
        <v>-0.00760000000000005</v>
      </c>
      <c r="F16" s="54">
        <f t="shared" si="1"/>
        <v>-0.000633333333333338</v>
      </c>
      <c r="H16"/>
      <c r="I16" s="52">
        <v>6</v>
      </c>
      <c r="J16" s="52">
        <v>5.9923</v>
      </c>
      <c r="K16" s="55">
        <f t="shared" si="2"/>
        <v>-0.00769999999999982</v>
      </c>
      <c r="L16" s="34">
        <f t="shared" si="3"/>
        <v>-0.000641666666666652</v>
      </c>
      <c r="M16"/>
      <c r="N16"/>
      <c r="O16"/>
      <c r="P16"/>
      <c r="Q16"/>
      <c r="R16"/>
    </row>
    <row r="17" s="1" customFormat="1" ht="15.75" customHeight="1" spans="1:18">
      <c r="A17" s="51"/>
      <c r="B17" s="52">
        <v>597</v>
      </c>
      <c r="C17" s="52">
        <v>7</v>
      </c>
      <c r="D17" s="52">
        <v>6.9846</v>
      </c>
      <c r="E17" s="53">
        <f t="shared" si="0"/>
        <v>-0.0153999999999996</v>
      </c>
      <c r="F17" s="56">
        <f t="shared" si="1"/>
        <v>-0.0012833333333333</v>
      </c>
      <c r="H17"/>
      <c r="I17" s="52">
        <v>7</v>
      </c>
      <c r="J17" s="52">
        <v>6.9845</v>
      </c>
      <c r="K17" s="55">
        <f t="shared" si="2"/>
        <v>-0.0155000000000003</v>
      </c>
      <c r="L17" s="35">
        <f t="shared" si="3"/>
        <v>-0.00129166666666669</v>
      </c>
      <c r="M17"/>
      <c r="N17"/>
      <c r="O17"/>
      <c r="P17"/>
      <c r="Q17"/>
      <c r="R17"/>
    </row>
    <row r="18" spans="1:18">
      <c r="A18" s="51"/>
      <c r="B18" s="52">
        <v>682</v>
      </c>
      <c r="C18" s="52">
        <v>8</v>
      </c>
      <c r="D18" s="52">
        <v>7.9912</v>
      </c>
      <c r="E18" s="53">
        <f t="shared" si="0"/>
        <v>-0.00879999999999992</v>
      </c>
      <c r="F18" s="54">
        <f t="shared" si="1"/>
        <v>-0.000733333333333327</v>
      </c>
      <c r="I18" s="52">
        <v>8</v>
      </c>
      <c r="J18" s="53">
        <v>7.9911</v>
      </c>
      <c r="K18" s="55">
        <f t="shared" si="2"/>
        <v>-0.00889999999999969</v>
      </c>
      <c r="L18" s="34">
        <f t="shared" si="3"/>
        <v>-0.00074166666666664</v>
      </c>
    </row>
    <row r="19" ht="14.75" customHeight="1" spans="1:18">
      <c r="A19" s="51"/>
      <c r="B19" s="52">
        <v>767</v>
      </c>
      <c r="C19" s="52">
        <v>9</v>
      </c>
      <c r="D19" s="52">
        <v>8.9891</v>
      </c>
      <c r="E19" s="53">
        <f t="shared" si="0"/>
        <v>-0.0108999999999995</v>
      </c>
      <c r="F19" s="54">
        <f t="shared" si="1"/>
        <v>-0.000908333333333289</v>
      </c>
      <c r="I19" s="52">
        <v>9</v>
      </c>
      <c r="J19" s="52">
        <v>9.0006</v>
      </c>
      <c r="K19" s="55">
        <f t="shared" si="2"/>
        <v>0.000600000000000378</v>
      </c>
      <c r="L19" s="34">
        <f t="shared" si="3"/>
        <v>5.00000000000315e-5</v>
      </c>
    </row>
    <row r="20" spans="1:18">
      <c r="A20" s="51"/>
      <c r="B20" s="52">
        <v>853</v>
      </c>
      <c r="C20" s="52">
        <v>10</v>
      </c>
      <c r="D20" s="52">
        <v>9.9868</v>
      </c>
      <c r="E20" s="53">
        <f t="shared" si="0"/>
        <v>-0.0131999999999994</v>
      </c>
      <c r="F20" s="56">
        <f t="shared" si="1"/>
        <v>-0.00109999999999995</v>
      </c>
      <c r="I20" s="52">
        <v>10</v>
      </c>
      <c r="J20" s="52">
        <v>9.9986</v>
      </c>
      <c r="K20" s="55">
        <f t="shared" si="2"/>
        <v>-0.00140000000000029</v>
      </c>
      <c r="L20" s="34">
        <f t="shared" si="3"/>
        <v>-0.000116666666666691</v>
      </c>
    </row>
    <row r="21" ht="18" customHeight="1" spans="1:18">
      <c r="A21" s="51"/>
      <c r="B21" s="52">
        <v>938</v>
      </c>
      <c r="C21" s="52">
        <v>11</v>
      </c>
      <c r="D21" s="52">
        <v>10.9826</v>
      </c>
      <c r="E21" s="53">
        <f t="shared" si="0"/>
        <v>-0.0174000000000003</v>
      </c>
      <c r="F21" s="56">
        <f t="shared" si="1"/>
        <v>-0.00145000000000003</v>
      </c>
      <c r="I21" s="52">
        <v>11</v>
      </c>
      <c r="J21" s="52">
        <v>10.9943</v>
      </c>
      <c r="K21" s="55">
        <f t="shared" si="2"/>
        <v>-0.00569999999999915</v>
      </c>
      <c r="L21" s="34">
        <f t="shared" si="3"/>
        <v>-0.000474999999999929</v>
      </c>
    </row>
    <row r="22" spans="1:18">
      <c r="A22" s="51"/>
      <c r="B22" s="52">
        <v>1023</v>
      </c>
      <c r="C22" s="52">
        <v>12</v>
      </c>
      <c r="D22" s="53">
        <v>12.006</v>
      </c>
      <c r="E22" s="53">
        <f t="shared" si="0"/>
        <v>0.00600000000000023</v>
      </c>
      <c r="F22" s="54">
        <f t="shared" si="1"/>
        <v>0.000500000000000019</v>
      </c>
      <c r="I22" s="52">
        <v>12</v>
      </c>
      <c r="J22" s="52">
        <v>12.0059</v>
      </c>
      <c r="K22" s="55">
        <f t="shared" si="2"/>
        <v>0.00590000000000046</v>
      </c>
      <c r="L22" s="34">
        <f t="shared" si="3"/>
        <v>0.000491666666666705</v>
      </c>
    </row>
    <row r="23" ht="16.25" customHeight="1" spans="1:18">
      <c r="I23"/>
      <c r="J23"/>
      <c r="K23"/>
      <c r="L23"/>
    </row>
    <row r="24" ht="14.25" spans="1:18">
      <c r="B24" s="57"/>
      <c r="C24" s="57"/>
      <c r="D24" s="57"/>
      <c r="E24" s="57"/>
      <c r="F24" s="58"/>
      <c r="I24"/>
      <c r="J24"/>
      <c r="K24"/>
      <c r="L24"/>
    </row>
    <row r="25" ht="27" spans="1:18">
      <c r="A25" s="8"/>
      <c r="B25" t="s">
        <v>7</v>
      </c>
      <c r="C25" t="s">
        <v>8</v>
      </c>
      <c r="D25" t="s">
        <v>23</v>
      </c>
      <c r="E25" s="42" t="s">
        <v>24</v>
      </c>
      <c r="I25"/>
      <c r="J25"/>
      <c r="K25"/>
      <c r="L25"/>
    </row>
    <row r="26" spans="1:18">
      <c r="A26" s="8" t="s">
        <v>88</v>
      </c>
      <c r="B26" cm="1">
        <f t="array" ref="B26">SLOPE(D29:D39,B29:B39)</f>
        <v>-0.0117144819790068</v>
      </c>
      <c r="C26" cm="1">
        <f t="array" ref="C26">INTERCEPT(D29:D39,B29:B39)</f>
        <v>-0.00180867474086907</v>
      </c>
      <c r="D26" s="12">
        <f>(C40/1023)/B26</f>
        <v>1.00134221040365</v>
      </c>
      <c r="E26" s="12">
        <f>(-C26)/B26</f>
        <v>-0.154396476439192</v>
      </c>
      <c r="I26" s="2" t="s">
        <v>89</v>
      </c>
      <c r="J26" s="8" t="s">
        <v>13</v>
      </c>
      <c r="K26" s="12"/>
      <c r="L26" s="23"/>
    </row>
    <row r="27" ht="36" spans="1:18">
      <c r="A27" s="43" t="s">
        <v>14</v>
      </c>
      <c r="B27" s="43" t="s">
        <v>15</v>
      </c>
      <c r="C27" s="43" t="s">
        <v>16</v>
      </c>
      <c r="D27" s="43" t="s">
        <v>17</v>
      </c>
      <c r="E27" s="43" t="s">
        <v>18</v>
      </c>
      <c r="F27" s="43" t="s">
        <v>19</v>
      </c>
      <c r="I27" s="44" t="s">
        <v>16</v>
      </c>
      <c r="J27" s="44" t="s">
        <v>17</v>
      </c>
      <c r="K27" s="46" t="s">
        <v>86</v>
      </c>
      <c r="L27" s="17" t="s">
        <v>19</v>
      </c>
    </row>
    <row r="28" spans="1:18">
      <c r="A28" s="15" t="s">
        <v>90</v>
      </c>
      <c r="B28" s="43">
        <v>0</v>
      </c>
      <c r="C28" s="43">
        <v>0</v>
      </c>
      <c r="D28" s="43">
        <v>-0.0007</v>
      </c>
      <c r="E28" s="59">
        <f>D28-C28</f>
        <v>-0.0007</v>
      </c>
      <c r="F28" s="60">
        <f>E28/(-12)</f>
        <v>5.83333333333333e-5</v>
      </c>
      <c r="I28" s="43">
        <v>0</v>
      </c>
      <c r="J28" s="43">
        <v>-0.0007</v>
      </c>
      <c r="K28" s="55">
        <f>J28-I28</f>
        <v>-0.0007</v>
      </c>
      <c r="L28" s="34">
        <f>K28/12</f>
        <v>-5.83333333333333e-5</v>
      </c>
    </row>
    <row r="29" spans="1:18">
      <c r="A29" s="15"/>
      <c r="B29" s="43">
        <v>85</v>
      </c>
      <c r="C29" s="43">
        <v>-1</v>
      </c>
      <c r="D29" s="43">
        <v>-1.0005</v>
      </c>
      <c r="E29" s="59">
        <f t="shared" ref="E29:E40" si="4">D29-C29</f>
        <v>-0.000499999999999945</v>
      </c>
      <c r="F29" s="60">
        <f t="shared" ref="F29:F40" si="5">E29/(-12)</f>
        <v>4.16666666666621e-5</v>
      </c>
      <c r="I29" s="43">
        <v>-1</v>
      </c>
      <c r="J29" s="43">
        <v>-0.9885</v>
      </c>
      <c r="K29" s="55">
        <f t="shared" ref="K29:K40" si="6">J29-I29</f>
        <v>0.0115</v>
      </c>
      <c r="L29" s="34">
        <f t="shared" ref="L29:L40" si="7">K29/12</f>
        <v>0.00095833333333333</v>
      </c>
    </row>
    <row r="30" spans="1:18">
      <c r="A30" s="15"/>
      <c r="B30" s="43">
        <v>171</v>
      </c>
      <c r="C30" s="43">
        <v>-2</v>
      </c>
      <c r="D30" s="43">
        <v>-1.9959</v>
      </c>
      <c r="E30" s="59">
        <f t="shared" si="4"/>
        <v>0.00409999999999999</v>
      </c>
      <c r="F30" s="60">
        <f t="shared" si="5"/>
        <v>-0.000341666666666666</v>
      </c>
      <c r="I30" s="43">
        <v>-2</v>
      </c>
      <c r="J30" s="43">
        <v>-1.9959</v>
      </c>
      <c r="K30" s="55">
        <f t="shared" si="6"/>
        <v>0.00409999999999999</v>
      </c>
      <c r="L30" s="34">
        <f t="shared" si="7"/>
        <v>0.000341666666666666</v>
      </c>
    </row>
    <row r="31" spans="1:18">
      <c r="A31" s="15"/>
      <c r="B31" s="43">
        <v>256</v>
      </c>
      <c r="C31" s="43">
        <v>-3</v>
      </c>
      <c r="D31" s="59">
        <v>-2.994</v>
      </c>
      <c r="E31" s="59">
        <f t="shared" si="4"/>
        <v>0.00599999999999978</v>
      </c>
      <c r="F31" s="60">
        <f t="shared" si="5"/>
        <v>-0.000499999999999982</v>
      </c>
      <c r="I31" s="43">
        <v>-3</v>
      </c>
      <c r="J31" s="59">
        <v>-2.994</v>
      </c>
      <c r="K31" s="55">
        <f t="shared" si="6"/>
        <v>0.00599999999999978</v>
      </c>
      <c r="L31" s="34">
        <f t="shared" si="7"/>
        <v>0.000499999999999982</v>
      </c>
    </row>
    <row r="32" spans="1:18">
      <c r="A32" s="15"/>
      <c r="B32" s="43">
        <v>341</v>
      </c>
      <c r="C32" s="43">
        <v>-4</v>
      </c>
      <c r="D32" s="43">
        <v>-4.0037</v>
      </c>
      <c r="E32" s="59">
        <f t="shared" si="4"/>
        <v>-0.00370000000000026</v>
      </c>
      <c r="F32" s="60">
        <f t="shared" si="5"/>
        <v>0.000308333333333355</v>
      </c>
      <c r="I32" s="43">
        <v>-4</v>
      </c>
      <c r="J32" s="43">
        <v>-4.0037</v>
      </c>
      <c r="K32" s="55">
        <f t="shared" si="6"/>
        <v>-0.00370000000000026</v>
      </c>
      <c r="L32" s="34">
        <f t="shared" si="7"/>
        <v>-0.000308333333333355</v>
      </c>
    </row>
    <row r="33" spans="1:16">
      <c r="A33" s="15"/>
      <c r="B33" s="43">
        <v>426</v>
      </c>
      <c r="C33" s="43">
        <v>-5</v>
      </c>
      <c r="D33" s="43">
        <v>-4.9986</v>
      </c>
      <c r="E33" s="59">
        <f t="shared" si="4"/>
        <v>0.00140000000000029</v>
      </c>
      <c r="F33" s="60">
        <f t="shared" si="5"/>
        <v>-0.000116666666666691</v>
      </c>
      <c r="I33" s="43">
        <v>-5</v>
      </c>
      <c r="J33" s="43">
        <v>-4.9986</v>
      </c>
      <c r="K33" s="55">
        <f t="shared" si="6"/>
        <v>0.00140000000000029</v>
      </c>
      <c r="L33" s="34">
        <f t="shared" si="7"/>
        <v>0.000116666666666691</v>
      </c>
    </row>
    <row r="34" spans="1:16">
      <c r="A34" s="15"/>
      <c r="B34" s="43">
        <v>512</v>
      </c>
      <c r="C34" s="43">
        <v>-6</v>
      </c>
      <c r="D34" s="43">
        <v>-5.9963</v>
      </c>
      <c r="E34" s="59">
        <f t="shared" si="4"/>
        <v>0.00370000000000026</v>
      </c>
      <c r="F34" s="60">
        <f t="shared" si="5"/>
        <v>-0.000308333333333355</v>
      </c>
      <c r="I34" s="43">
        <v>-6</v>
      </c>
      <c r="J34" s="43">
        <v>-5.9963</v>
      </c>
      <c r="K34" s="55">
        <f t="shared" si="6"/>
        <v>0.00370000000000026</v>
      </c>
      <c r="L34" s="34">
        <f t="shared" si="7"/>
        <v>0.000308333333333355</v>
      </c>
    </row>
    <row r="35" spans="1:16">
      <c r="A35" s="15"/>
      <c r="B35" s="43">
        <v>597</v>
      </c>
      <c r="C35" s="43">
        <v>-7</v>
      </c>
      <c r="D35" s="43">
        <v>-6.9988</v>
      </c>
      <c r="E35" s="59">
        <f t="shared" si="4"/>
        <v>0.00119999999999987</v>
      </c>
      <c r="F35" s="60">
        <f t="shared" si="5"/>
        <v>-9.9999999999989e-5</v>
      </c>
      <c r="I35" s="43">
        <v>-7</v>
      </c>
      <c r="J35" s="43">
        <v>-6.9885</v>
      </c>
      <c r="K35" s="55">
        <f t="shared" si="6"/>
        <v>0.0114999999999998</v>
      </c>
      <c r="L35" s="34">
        <f t="shared" si="7"/>
        <v>0.00095833333333332</v>
      </c>
    </row>
    <row r="36" spans="1:16">
      <c r="A36" s="15"/>
      <c r="B36" s="43">
        <v>682</v>
      </c>
      <c r="C36" s="43">
        <v>-8</v>
      </c>
      <c r="D36" s="43">
        <v>-7.9953</v>
      </c>
      <c r="E36" s="59">
        <f t="shared" si="4"/>
        <v>0.0046999999999997</v>
      </c>
      <c r="F36" s="60">
        <f t="shared" si="5"/>
        <v>-0.000391666666666642</v>
      </c>
      <c r="I36" s="43">
        <v>-8</v>
      </c>
      <c r="J36" s="43">
        <v>-7.9953</v>
      </c>
      <c r="K36" s="55">
        <f t="shared" si="6"/>
        <v>0.0046999999999997</v>
      </c>
      <c r="L36" s="34">
        <f t="shared" si="7"/>
        <v>0.000391666666666642</v>
      </c>
    </row>
    <row r="37" spans="1:16">
      <c r="A37" s="15"/>
      <c r="B37" s="43">
        <v>767</v>
      </c>
      <c r="C37" s="43">
        <v>-9</v>
      </c>
      <c r="D37" s="43">
        <v>-8.9926</v>
      </c>
      <c r="E37" s="59">
        <f t="shared" si="4"/>
        <v>0.00740000000000052</v>
      </c>
      <c r="F37" s="60">
        <f t="shared" si="5"/>
        <v>-0.00061666666666671</v>
      </c>
      <c r="I37" s="43">
        <v>-9</v>
      </c>
      <c r="J37" s="43">
        <v>-8.9921</v>
      </c>
      <c r="K37" s="55">
        <f t="shared" si="6"/>
        <v>0.00789999999999935</v>
      </c>
      <c r="L37" s="34">
        <f t="shared" si="7"/>
        <v>0.000658333333333279</v>
      </c>
    </row>
    <row r="38" spans="1:16">
      <c r="A38" s="15"/>
      <c r="B38" s="43">
        <v>853</v>
      </c>
      <c r="C38" s="43">
        <v>-10</v>
      </c>
      <c r="D38" s="43">
        <v>-9.9893</v>
      </c>
      <c r="E38" s="59">
        <f t="shared" si="4"/>
        <v>0.0106999999999999</v>
      </c>
      <c r="F38" s="60">
        <f t="shared" si="5"/>
        <v>-0.000891666666666661</v>
      </c>
      <c r="I38" s="43">
        <v>-10</v>
      </c>
      <c r="J38" s="43">
        <v>-9.9893</v>
      </c>
      <c r="K38" s="55">
        <f t="shared" si="6"/>
        <v>0.0106999999999999</v>
      </c>
      <c r="L38" s="34">
        <f t="shared" si="7"/>
        <v>0.000891666666666661</v>
      </c>
    </row>
    <row r="39" spans="1:16">
      <c r="A39" s="15"/>
      <c r="B39" s="43">
        <v>938</v>
      </c>
      <c r="C39" s="43">
        <v>-11</v>
      </c>
      <c r="D39" s="59">
        <v>-10.984</v>
      </c>
      <c r="E39" s="59">
        <f t="shared" si="4"/>
        <v>0.016</v>
      </c>
      <c r="F39" s="61">
        <f t="shared" si="5"/>
        <v>-0.00133333333333333</v>
      </c>
      <c r="I39" s="43">
        <v>-11</v>
      </c>
      <c r="J39" s="59">
        <v>-10.995</v>
      </c>
      <c r="K39" s="55">
        <f t="shared" si="6"/>
        <v>0.00500000000000078</v>
      </c>
      <c r="L39" s="30">
        <f t="shared" si="7"/>
        <v>0.000416666666666732</v>
      </c>
    </row>
    <row r="40" spans="1:16">
      <c r="A40" s="15"/>
      <c r="B40" s="43">
        <v>1023</v>
      </c>
      <c r="C40" s="43">
        <v>-12</v>
      </c>
      <c r="D40" s="43">
        <v>-12.0056</v>
      </c>
      <c r="E40" s="59">
        <f t="shared" si="4"/>
        <v>-0.00559999999999938</v>
      </c>
      <c r="F40" s="60">
        <f t="shared" si="5"/>
        <v>0.000466666666666615</v>
      </c>
      <c r="I40" s="43">
        <v>-12</v>
      </c>
      <c r="J40" s="43">
        <v>-12.0056</v>
      </c>
      <c r="K40" s="55">
        <f t="shared" si="6"/>
        <v>-0.00559999999999938</v>
      </c>
      <c r="L40" s="34">
        <f t="shared" si="7"/>
        <v>-0.000466666666666615</v>
      </c>
    </row>
    <row r="41" ht="14.25" spans="1:16">
      <c r="A41" s="36"/>
      <c r="B41" s="37"/>
      <c r="C41" s="37"/>
      <c r="D41" s="37"/>
      <c r="E41" s="37"/>
      <c r="F41" s="62"/>
      <c r="I41"/>
      <c r="J41"/>
      <c r="K41"/>
      <c r="L41"/>
    </row>
    <row r="42" spans="1:16">
      <c r="A42" s="63"/>
      <c r="I42"/>
      <c r="J42"/>
      <c r="K42"/>
      <c r="L42"/>
    </row>
    <row r="43" spans="1:16">
      <c r="I43"/>
      <c r="J43"/>
      <c r="K43"/>
      <c r="L43"/>
    </row>
    <row r="44" spans="1:16">
      <c r="I44"/>
      <c r="J44"/>
      <c r="K44"/>
      <c r="L44"/>
    </row>
    <row r="45" customFormat="1" ht="27" spans="1:16">
      <c r="B45" t="s">
        <v>7</v>
      </c>
      <c r="C45" t="s">
        <v>8</v>
      </c>
      <c r="D45" t="s">
        <v>23</v>
      </c>
      <c r="E45" s="42" t="s">
        <v>24</v>
      </c>
      <c r="P45" s="64"/>
    </row>
    <row r="46" spans="1:16">
      <c r="A46" s="8"/>
      <c r="B46" cm="1">
        <f t="array" ref="B46">SLOPE(D50:D60,B50:B60)</f>
        <v>0.0234515915755798</v>
      </c>
      <c r="C46" cm="1">
        <f t="array" ref="C46">INTERCEPT(D50:D60,B50:B60)</f>
        <v>0.0394018181818167</v>
      </c>
      <c r="D46" s="12">
        <f>(C61/1023)/B46</f>
        <v>1.00037605045169</v>
      </c>
      <c r="E46" s="12">
        <f>(-C46)/B46</f>
        <v>-1.68013407767368</v>
      </c>
      <c r="I46"/>
      <c r="J46"/>
      <c r="K46"/>
      <c r="L46"/>
      <c r="P46" s="64"/>
    </row>
    <row r="47" spans="1:16">
      <c r="A47" s="8" t="s">
        <v>91</v>
      </c>
      <c r="I47" s="2" t="s">
        <v>30</v>
      </c>
      <c r="J47" s="8" t="s">
        <v>13</v>
      </c>
      <c r="K47" s="12"/>
      <c r="L47" s="23"/>
      <c r="P47" s="64"/>
    </row>
    <row r="48" ht="36" spans="1:16">
      <c r="A48" s="44" t="s">
        <v>14</v>
      </c>
      <c r="B48" s="44" t="s">
        <v>15</v>
      </c>
      <c r="C48" s="44" t="s">
        <v>16</v>
      </c>
      <c r="D48" s="44" t="s">
        <v>17</v>
      </c>
      <c r="E48" s="44" t="s">
        <v>18</v>
      </c>
      <c r="F48" s="43" t="s">
        <v>19</v>
      </c>
      <c r="I48" s="44" t="s">
        <v>16</v>
      </c>
      <c r="J48" s="44" t="s">
        <v>17</v>
      </c>
      <c r="K48" s="46" t="s">
        <v>86</v>
      </c>
      <c r="L48" s="17" t="s">
        <v>19</v>
      </c>
      <c r="P48" s="64"/>
    </row>
    <row r="49" spans="1:16">
      <c r="A49" s="72" t="s">
        <v>92</v>
      </c>
      <c r="B49" s="66">
        <f>C49/24*1023</f>
        <v>0</v>
      </c>
      <c r="C49" s="44">
        <v>0</v>
      </c>
      <c r="D49" s="67">
        <v>0.007</v>
      </c>
      <c r="E49" s="44">
        <f>D49-C49</f>
        <v>0.007</v>
      </c>
      <c r="F49" s="68">
        <f>E49/24</f>
        <v>0.000291666666666667</v>
      </c>
      <c r="I49" s="44">
        <v>0</v>
      </c>
      <c r="J49" s="44">
        <v>0.007</v>
      </c>
      <c r="K49" s="24">
        <f>J49-I49</f>
        <v>0.007</v>
      </c>
      <c r="L49" s="30">
        <f>K49/24</f>
        <v>0.000291666666666667</v>
      </c>
      <c r="P49" s="64"/>
    </row>
    <row r="50" spans="1:16">
      <c r="A50" s="73"/>
      <c r="B50" s="66">
        <f>C50/24*1023</f>
        <v>85.25</v>
      </c>
      <c r="C50" s="44">
        <v>2</v>
      </c>
      <c r="D50" s="44">
        <v>2.1372</v>
      </c>
      <c r="E50" s="44">
        <f t="shared" ref="E50:E61" si="8">D50-C50</f>
        <v>0.1372</v>
      </c>
      <c r="F50" s="61">
        <f t="shared" ref="F50:F61" si="9">E50/24</f>
        <v>0.00571666666666667</v>
      </c>
      <c r="I50" s="44">
        <v>2</v>
      </c>
      <c r="J50" s="44">
        <v>1.9804</v>
      </c>
      <c r="K50" s="24">
        <f t="shared" ref="K50:K61" si="10">J50-I50</f>
        <v>-0.0196000000000001</v>
      </c>
      <c r="L50" s="30">
        <f t="shared" ref="L50:L61" si="11">K50/24</f>
        <v>-0.000816666666666669</v>
      </c>
      <c r="P50" s="64"/>
    </row>
    <row r="51" spans="1:16">
      <c r="A51" s="73"/>
      <c r="B51" s="66">
        <f t="shared" ref="B50:B61" si="12">C51/24*1023</f>
        <v>170.5</v>
      </c>
      <c r="C51" s="44">
        <v>4</v>
      </c>
      <c r="D51" s="44">
        <v>4.0013</v>
      </c>
      <c r="E51" s="44">
        <f t="shared" si="8"/>
        <v>0.00129999999999963</v>
      </c>
      <c r="F51" s="68">
        <f t="shared" si="9"/>
        <v>5.41666666666515e-5</v>
      </c>
      <c r="I51" s="44">
        <v>4</v>
      </c>
      <c r="J51" s="44">
        <v>3.9545</v>
      </c>
      <c r="K51" s="24">
        <f t="shared" si="10"/>
        <v>-0.0455000000000001</v>
      </c>
      <c r="L51" s="35">
        <f t="shared" si="11"/>
        <v>-0.00189583333333334</v>
      </c>
      <c r="P51" s="64"/>
    </row>
    <row r="52" spans="1:16">
      <c r="A52" s="73"/>
      <c r="B52" s="66">
        <f t="shared" si="12"/>
        <v>255.75</v>
      </c>
      <c r="C52" s="44">
        <v>6</v>
      </c>
      <c r="D52" s="44">
        <v>6.0002</v>
      </c>
      <c r="E52" s="44">
        <f t="shared" si="8"/>
        <v>0.000200000000000422</v>
      </c>
      <c r="F52" s="68">
        <f t="shared" si="9"/>
        <v>8.33333333335092e-6</v>
      </c>
      <c r="I52" s="44">
        <v>6</v>
      </c>
      <c r="J52" s="44">
        <v>5.9539</v>
      </c>
      <c r="K52" s="24">
        <f t="shared" si="10"/>
        <v>-0.0461</v>
      </c>
      <c r="L52" s="35">
        <f t="shared" si="11"/>
        <v>-0.00192083333333333</v>
      </c>
      <c r="P52" s="64"/>
    </row>
    <row r="53" spans="1:16">
      <c r="A53" s="73"/>
      <c r="B53" s="66">
        <f t="shared" si="12"/>
        <v>341</v>
      </c>
      <c r="C53" s="44">
        <v>8</v>
      </c>
      <c r="D53" s="44">
        <v>8.0242</v>
      </c>
      <c r="E53" s="44">
        <f t="shared" si="8"/>
        <v>0.0242000000000004</v>
      </c>
      <c r="F53" s="61">
        <f t="shared" si="9"/>
        <v>0.00100833333333335</v>
      </c>
      <c r="I53" s="44">
        <v>8</v>
      </c>
      <c r="J53" s="44">
        <v>7.9771</v>
      </c>
      <c r="K53" s="24">
        <f t="shared" si="10"/>
        <v>-0.0228999999999999</v>
      </c>
      <c r="L53" s="30">
        <f t="shared" si="11"/>
        <v>-0.000954166666666663</v>
      </c>
      <c r="P53" s="64"/>
    </row>
    <row r="54" spans="1:16">
      <c r="A54" s="73"/>
      <c r="B54" s="66">
        <f t="shared" si="12"/>
        <v>426.25</v>
      </c>
      <c r="C54" s="44">
        <v>10</v>
      </c>
      <c r="D54" s="67">
        <v>10.018</v>
      </c>
      <c r="E54" s="44">
        <f t="shared" si="8"/>
        <v>0.0180000000000007</v>
      </c>
      <c r="F54" s="68">
        <f t="shared" si="9"/>
        <v>0.000750000000000028</v>
      </c>
      <c r="I54" s="44">
        <v>10</v>
      </c>
      <c r="J54" s="67">
        <v>9.971</v>
      </c>
      <c r="K54" s="24">
        <f t="shared" si="10"/>
        <v>-0.0289999999999999</v>
      </c>
      <c r="L54" s="35">
        <f t="shared" si="11"/>
        <v>-0.00120833333333333</v>
      </c>
      <c r="P54" s="64"/>
    </row>
    <row r="55" spans="1:16">
      <c r="A55" s="73"/>
      <c r="B55" s="66">
        <f t="shared" si="12"/>
        <v>511.5</v>
      </c>
      <c r="C55" s="44">
        <v>12</v>
      </c>
      <c r="D55" s="44">
        <v>12.0207</v>
      </c>
      <c r="E55" s="44">
        <f t="shared" si="8"/>
        <v>0.0206999999999997</v>
      </c>
      <c r="F55" s="68">
        <f t="shared" si="9"/>
        <v>0.000862499999999988</v>
      </c>
      <c r="I55" s="44">
        <v>12</v>
      </c>
      <c r="J55" s="44">
        <v>11.9743</v>
      </c>
      <c r="K55" s="24">
        <f t="shared" si="10"/>
        <v>-0.0257000000000005</v>
      </c>
      <c r="L55" s="35">
        <f t="shared" si="11"/>
        <v>-0.00107083333333335</v>
      </c>
      <c r="P55" s="64"/>
    </row>
    <row r="56" spans="1:16">
      <c r="A56" s="73"/>
      <c r="B56" s="66">
        <f t="shared" si="12"/>
        <v>596.75</v>
      </c>
      <c r="C56" s="44">
        <v>14</v>
      </c>
      <c r="D56" s="44">
        <v>14.0134</v>
      </c>
      <c r="E56" s="44">
        <f t="shared" si="8"/>
        <v>0.0134000000000007</v>
      </c>
      <c r="F56" s="68">
        <f t="shared" si="9"/>
        <v>0.000558333333333364</v>
      </c>
      <c r="I56" s="44">
        <v>14</v>
      </c>
      <c r="J56" s="44">
        <v>13.9673</v>
      </c>
      <c r="K56" s="24">
        <f t="shared" si="10"/>
        <v>-0.0327000000000002</v>
      </c>
      <c r="L56" s="35">
        <f t="shared" si="11"/>
        <v>-0.00136250000000001</v>
      </c>
      <c r="P56" s="64"/>
    </row>
    <row r="57" spans="1:16">
      <c r="A57" s="73"/>
      <c r="B57" s="66">
        <f t="shared" si="12"/>
        <v>682</v>
      </c>
      <c r="C57" s="44">
        <v>16</v>
      </c>
      <c r="D57" s="44">
        <v>16.0138</v>
      </c>
      <c r="E57" s="44">
        <f t="shared" si="8"/>
        <v>0.0137999999999998</v>
      </c>
      <c r="F57" s="68">
        <f t="shared" si="9"/>
        <v>0.000574999999999992</v>
      </c>
      <c r="I57" s="44">
        <v>16</v>
      </c>
      <c r="J57" s="44">
        <v>15.9898</v>
      </c>
      <c r="K57" s="24">
        <f t="shared" si="10"/>
        <v>-0.0101999999999993</v>
      </c>
      <c r="L57" s="30">
        <f t="shared" si="11"/>
        <v>-0.000424999999999972</v>
      </c>
      <c r="P57" s="64"/>
    </row>
    <row r="58" spans="1:16">
      <c r="A58" s="73"/>
      <c r="B58" s="66">
        <f t="shared" si="12"/>
        <v>767.25</v>
      </c>
      <c r="C58" s="44">
        <v>18</v>
      </c>
      <c r="D58" s="44">
        <v>18.0438</v>
      </c>
      <c r="E58" s="44">
        <f t="shared" si="8"/>
        <v>0.0438000000000009</v>
      </c>
      <c r="F58" s="61">
        <f t="shared" si="9"/>
        <v>0.00182500000000004</v>
      </c>
      <c r="I58" s="44">
        <v>18</v>
      </c>
      <c r="J58" s="44">
        <v>17.9776</v>
      </c>
      <c r="K58" s="24">
        <f t="shared" si="10"/>
        <v>-0.0224000000000011</v>
      </c>
      <c r="L58" s="30">
        <f t="shared" si="11"/>
        <v>-0.000933333333333379</v>
      </c>
    </row>
    <row r="59" spans="1:16">
      <c r="A59" s="73"/>
      <c r="B59" s="66">
        <f t="shared" si="12"/>
        <v>852.5</v>
      </c>
      <c r="C59" s="44">
        <v>20</v>
      </c>
      <c r="D59" s="44">
        <v>20.0529</v>
      </c>
      <c r="E59" s="44">
        <f t="shared" si="8"/>
        <v>0.0529000000000011</v>
      </c>
      <c r="F59" s="61">
        <f t="shared" si="9"/>
        <v>0.00220416666666671</v>
      </c>
      <c r="I59" s="44">
        <v>20</v>
      </c>
      <c r="J59" s="44">
        <v>19.9809</v>
      </c>
      <c r="K59" s="24">
        <f t="shared" si="10"/>
        <v>-0.0191000000000017</v>
      </c>
      <c r="L59" s="30">
        <f t="shared" si="11"/>
        <v>-0.000795833333333403</v>
      </c>
    </row>
    <row r="60" spans="1:16">
      <c r="A60" s="73"/>
      <c r="B60" s="66">
        <f t="shared" si="12"/>
        <v>937.75</v>
      </c>
      <c r="C60" s="44">
        <v>22</v>
      </c>
      <c r="D60" s="44">
        <v>22.0583</v>
      </c>
      <c r="E60" s="44">
        <f t="shared" si="8"/>
        <v>0.0582999999999991</v>
      </c>
      <c r="F60" s="61">
        <f t="shared" si="9"/>
        <v>0.00242916666666663</v>
      </c>
      <c r="I60" s="44">
        <v>22</v>
      </c>
      <c r="J60" s="44">
        <v>21.9612</v>
      </c>
      <c r="K60" s="24">
        <f t="shared" si="10"/>
        <v>-0.0387999999999984</v>
      </c>
      <c r="L60" s="35">
        <f t="shared" si="11"/>
        <v>-0.0016166666666666</v>
      </c>
    </row>
    <row r="61" ht="14.25" spans="1:16">
      <c r="A61" s="73"/>
      <c r="B61" s="66">
        <f t="shared" si="12"/>
        <v>1023</v>
      </c>
      <c r="C61" s="44">
        <v>24</v>
      </c>
      <c r="D61" s="67">
        <v>24.12</v>
      </c>
      <c r="E61" s="44">
        <f t="shared" si="8"/>
        <v>0.120000000000001</v>
      </c>
      <c r="F61" s="61">
        <f t="shared" si="9"/>
        <v>0.00500000000000004</v>
      </c>
      <c r="I61" s="44">
        <v>24</v>
      </c>
      <c r="J61" s="67">
        <v>24.05</v>
      </c>
      <c r="K61" s="24">
        <f t="shared" si="10"/>
        <v>0.0500000000000007</v>
      </c>
      <c r="L61" s="35">
        <f t="shared" si="11"/>
        <v>0.00208333333333336</v>
      </c>
    </row>
    <row r="62" ht="14.25" spans="1:16">
      <c r="A62" s="63"/>
      <c r="I62"/>
      <c r="J62"/>
      <c r="K62"/>
      <c r="L62"/>
    </row>
    <row r="63" ht="14.25" spans="1:16">
      <c r="A63" s="36"/>
      <c r="B63" s="57"/>
      <c r="C63" s="57"/>
      <c r="D63" s="57"/>
      <c r="E63" s="57"/>
      <c r="F63" s="71"/>
      <c r="I63"/>
      <c r="J63"/>
      <c r="K63"/>
      <c r="L63"/>
    </row>
    <row r="64" ht="14.25" spans="1:16">
      <c r="A64" s="63"/>
      <c r="I64"/>
      <c r="J64"/>
      <c r="K64"/>
      <c r="L64"/>
    </row>
    <row r="65" ht="14.25" spans="1:12">
      <c r="A65" s="36"/>
      <c r="B65" s="57"/>
      <c r="C65" s="57"/>
      <c r="D65" s="57"/>
      <c r="E65" s="57"/>
      <c r="F65" s="71"/>
      <c r="I65"/>
      <c r="J65"/>
      <c r="K65"/>
      <c r="L65"/>
    </row>
    <row r="66" ht="14.25" spans="1:12">
      <c r="A66" s="63"/>
      <c r="I66"/>
      <c r="J66"/>
      <c r="K66"/>
      <c r="L66"/>
    </row>
    <row r="67" ht="14.25" spans="1:12">
      <c r="A67" s="36"/>
      <c r="B67" s="57"/>
      <c r="C67" s="57"/>
      <c r="D67" s="57"/>
      <c r="E67" s="57"/>
      <c r="F67" s="71"/>
      <c r="I67"/>
      <c r="J67"/>
      <c r="K67"/>
      <c r="L67"/>
    </row>
    <row r="68" spans="1:12">
      <c r="I68"/>
      <c r="J68"/>
      <c r="K68"/>
      <c r="L68"/>
    </row>
    <row r="69" spans="1:12">
      <c r="I69"/>
      <c r="J69"/>
      <c r="K69"/>
      <c r="L69"/>
    </row>
    <row r="70" spans="1:12">
      <c r="I70"/>
      <c r="J70"/>
      <c r="K70"/>
      <c r="L70"/>
    </row>
    <row r="71" spans="1:12">
      <c r="I71"/>
      <c r="J71"/>
      <c r="K71"/>
      <c r="L71"/>
    </row>
    <row r="72" spans="1:12">
      <c r="I72"/>
      <c r="J72"/>
      <c r="K72"/>
      <c r="L72"/>
    </row>
    <row r="73" spans="1:12">
      <c r="I73"/>
      <c r="J73"/>
      <c r="K73"/>
      <c r="L73"/>
    </row>
    <row r="74" spans="1:12">
      <c r="I74"/>
      <c r="J74"/>
      <c r="K74"/>
      <c r="L74"/>
    </row>
    <row r="75" spans="1:12">
      <c r="I75"/>
      <c r="J75"/>
      <c r="K75"/>
      <c r="L75"/>
    </row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ht="14.25" spans="1:12">
      <c r="A85" s="70"/>
      <c r="I85"/>
      <c r="J85"/>
      <c r="K85"/>
      <c r="L85"/>
    </row>
    <row r="86" ht="14.25" spans="1:12">
      <c r="A86" s="36"/>
      <c r="B86" s="57"/>
      <c r="C86" s="57"/>
      <c r="D86" s="57"/>
      <c r="E86" s="57"/>
      <c r="F86" s="58"/>
      <c r="I86"/>
      <c r="J86"/>
      <c r="K86"/>
      <c r="L86"/>
    </row>
    <row r="87" ht="14.25" spans="1:12">
      <c r="A87" s="63"/>
      <c r="I87"/>
      <c r="J87"/>
      <c r="K87"/>
      <c r="L87"/>
    </row>
    <row r="88" ht="14.25" spans="1:12">
      <c r="A88" s="36"/>
      <c r="B88" s="57"/>
      <c r="C88" s="57"/>
      <c r="D88" s="57"/>
      <c r="E88" s="57"/>
      <c r="F88" s="58"/>
      <c r="I88"/>
      <c r="J88"/>
      <c r="K88"/>
      <c r="L88"/>
    </row>
    <row r="89" ht="14.25" spans="1:12">
      <c r="A89" s="63"/>
      <c r="I89"/>
      <c r="J89"/>
      <c r="K89"/>
      <c r="L89"/>
    </row>
    <row r="90" ht="14.25" spans="1:12">
      <c r="A90" s="36"/>
      <c r="B90" s="57"/>
      <c r="C90" s="57"/>
      <c r="D90" s="57"/>
      <c r="E90" s="57"/>
      <c r="F90" s="58"/>
      <c r="I90"/>
      <c r="J90"/>
      <c r="K90"/>
      <c r="L90"/>
    </row>
    <row r="91" spans="1:12">
      <c r="I91"/>
      <c r="J91"/>
      <c r="K91"/>
      <c r="L91"/>
    </row>
    <row r="92" spans="1:12">
      <c r="I92"/>
      <c r="J92"/>
      <c r="K92"/>
      <c r="L92"/>
    </row>
    <row r="93" spans="1:12">
      <c r="I93"/>
      <c r="J93"/>
      <c r="K93"/>
      <c r="L93"/>
    </row>
    <row r="94" spans="1:12">
      <c r="I94"/>
      <c r="J94"/>
      <c r="K94"/>
      <c r="L94"/>
    </row>
    <row r="95" spans="1:12">
      <c r="I95"/>
      <c r="J95"/>
      <c r="K95"/>
      <c r="L95"/>
    </row>
    <row r="96" spans="1:12">
      <c r="I96"/>
      <c r="J96"/>
      <c r="K96"/>
      <c r="L96"/>
    </row>
    <row r="97" spans="9:12">
      <c r="I97"/>
      <c r="J97"/>
      <c r="K97"/>
      <c r="L97"/>
    </row>
    <row r="98" spans="9:12">
      <c r="I98"/>
      <c r="J98"/>
      <c r="K98"/>
      <c r="L98"/>
    </row>
    <row r="99" spans="9:12">
      <c r="I99"/>
      <c r="J99"/>
      <c r="K99"/>
      <c r="L99"/>
    </row>
    <row r="100" spans="9:12">
      <c r="I100"/>
      <c r="J100"/>
      <c r="K100"/>
      <c r="L100"/>
    </row>
    <row r="101" spans="9:12">
      <c r="I101"/>
      <c r="J101"/>
      <c r="K101"/>
      <c r="L101"/>
    </row>
    <row r="102" spans="9:12">
      <c r="I102"/>
      <c r="J102"/>
      <c r="K102"/>
      <c r="L102"/>
    </row>
    <row r="103" spans="9:12">
      <c r="I103"/>
      <c r="J103"/>
      <c r="K103"/>
      <c r="L103"/>
    </row>
    <row r="104" spans="9:12">
      <c r="I104"/>
      <c r="J104"/>
      <c r="K104"/>
      <c r="L104"/>
    </row>
    <row r="105" spans="9:12">
      <c r="I105"/>
      <c r="J105"/>
      <c r="K105"/>
      <c r="L105"/>
    </row>
    <row r="106" spans="9:12">
      <c r="I106"/>
      <c r="J106"/>
      <c r="K106"/>
      <c r="L106"/>
    </row>
    <row r="107" spans="9:12">
      <c r="I107"/>
      <c r="J107"/>
      <c r="K107"/>
      <c r="L107"/>
    </row>
    <row r="108" spans="9:12">
      <c r="I108"/>
      <c r="J108"/>
      <c r="K108"/>
      <c r="L108"/>
    </row>
    <row r="109" spans="9:12">
      <c r="I109"/>
      <c r="J109"/>
      <c r="K109"/>
      <c r="L109"/>
    </row>
    <row r="110" spans="9:12">
      <c r="I110"/>
      <c r="J110"/>
      <c r="K110"/>
      <c r="L110"/>
    </row>
    <row r="111" spans="9:12">
      <c r="I111"/>
      <c r="J111"/>
      <c r="K111"/>
      <c r="L111"/>
    </row>
  </sheetData>
  <mergeCells count="3">
    <mergeCell ref="A10:A22"/>
    <mergeCell ref="A28:A40"/>
    <mergeCell ref="A49:A6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11"/>
  <sheetViews>
    <sheetView zoomScale="130" zoomScaleNormal="130" workbookViewId="0">
      <selection activeCell="I9" sqref="I9:L9"/>
    </sheetView>
  </sheetViews>
  <sheetFormatPr defaultColWidth="8.725" defaultRowHeight="13.5"/>
  <cols>
    <col min="1" max="1" width="16.4166666666667" customWidth="1"/>
    <col min="2" max="3" width="13.75"/>
    <col min="4" max="4" width="12.825" customWidth="1"/>
    <col min="5" max="5" width="14.0166666666667" customWidth="1"/>
    <col min="6" max="6" width="12"/>
    <col min="9" max="9" width="11.725" style="2"/>
    <col min="10" max="10" width="12.725" style="3"/>
    <col min="11" max="11" width="12.0916666666667" style="4" customWidth="1"/>
    <col min="12" max="12" width="12.275" style="2" customWidth="1"/>
    <col min="15" max="15" width="11.5416666666667" customWidth="1"/>
    <col min="16" max="16" width="14.5333333333333" customWidth="1"/>
    <col min="17" max="17" width="14" customWidth="1"/>
    <col min="18" max="18" width="13.475" customWidth="1"/>
  </cols>
  <sheetData>
    <row r="1" customFormat="1" ht="14" customHeight="1" spans="1:18">
      <c r="A1" s="5" t="s">
        <v>32</v>
      </c>
      <c r="H1" s="6"/>
      <c r="I1" s="2"/>
      <c r="J1" s="3"/>
      <c r="K1" s="4"/>
      <c r="L1" s="2"/>
    </row>
    <row r="2" customFormat="1" ht="14" customHeight="1" spans="1:18">
      <c r="A2" s="5" t="s">
        <v>93</v>
      </c>
      <c r="H2" s="6"/>
      <c r="I2" s="2"/>
      <c r="J2" s="3"/>
      <c r="K2" s="4"/>
      <c r="L2" s="2"/>
    </row>
    <row r="3" customFormat="1" ht="14" customHeight="1" spans="1:18">
      <c r="H3" s="6"/>
      <c r="I3" s="2"/>
      <c r="J3" s="3"/>
      <c r="K3" s="4"/>
      <c r="L3" s="2"/>
    </row>
    <row r="4" customFormat="1" ht="14" customHeight="1" spans="1:18">
      <c r="A4" s="7" t="s">
        <v>94</v>
      </c>
      <c r="B4" s="8"/>
      <c r="C4" s="8"/>
      <c r="D4" s="8"/>
      <c r="E4" s="8"/>
      <c r="F4" s="8"/>
      <c r="G4" s="8"/>
      <c r="H4" s="6"/>
      <c r="I4" s="2"/>
      <c r="J4" s="3"/>
      <c r="K4" s="4"/>
      <c r="L4" s="2"/>
    </row>
    <row r="5" customFormat="1" ht="14" customHeight="1" spans="1:18">
      <c r="A5" s="7" t="s">
        <v>37</v>
      </c>
      <c r="B5" s="8"/>
      <c r="C5" s="8"/>
      <c r="D5" s="8"/>
      <c r="E5" s="8"/>
      <c r="F5" s="8"/>
      <c r="G5" s="8"/>
      <c r="H5" s="6"/>
      <c r="I5" s="2"/>
      <c r="J5" s="3"/>
      <c r="K5" s="4"/>
      <c r="L5" s="2"/>
    </row>
    <row r="6" customFormat="1" spans="1:18">
      <c r="H6" s="6"/>
      <c r="I6" s="2"/>
      <c r="J6" s="3"/>
      <c r="K6" s="4"/>
      <c r="L6" s="2"/>
    </row>
    <row r="7" customFormat="1" ht="14" customHeight="1" spans="1:18">
      <c r="A7" s="48" t="s">
        <v>38</v>
      </c>
      <c r="B7" s="11" t="s">
        <v>39</v>
      </c>
      <c r="C7" s="11" t="s">
        <v>40</v>
      </c>
      <c r="D7" s="11" t="s">
        <v>41</v>
      </c>
      <c r="E7" s="11" t="s">
        <v>42</v>
      </c>
      <c r="H7" s="6"/>
      <c r="I7" s="2"/>
      <c r="J7" s="3"/>
      <c r="K7" s="4"/>
      <c r="L7" s="2"/>
    </row>
    <row r="8" customFormat="1" ht="31.5" spans="1:18">
      <c r="A8" s="49" t="s">
        <v>54</v>
      </c>
      <c r="B8" cm="1">
        <f t="array" ref="B8">SLOPE(D11:D21,B11:B21)</f>
        <v>0.011709630044606</v>
      </c>
      <c r="C8" cm="1">
        <f t="array" ref="C8">INTERCEPT(D11:D21,B11:B21)</f>
        <v>0.00108200990521952</v>
      </c>
      <c r="D8" s="12">
        <f>(C22/1023)/B8</f>
        <v>1.00175712075514</v>
      </c>
      <c r="E8" s="12">
        <f>(-C8)/B8</f>
        <v>-0.0924034236007263</v>
      </c>
      <c r="I8" s="50" t="s">
        <v>55</v>
      </c>
      <c r="J8" s="7" t="s">
        <v>45</v>
      </c>
      <c r="K8" s="12"/>
      <c r="L8" s="23"/>
    </row>
    <row r="9" customFormat="1" ht="52" customHeight="1" spans="1:18">
      <c r="A9" s="13" t="s">
        <v>46</v>
      </c>
      <c r="B9" s="14" t="s">
        <v>47</v>
      </c>
      <c r="C9" s="14" t="s">
        <v>48</v>
      </c>
      <c r="D9" s="14" t="s">
        <v>49</v>
      </c>
      <c r="E9" s="13" t="s">
        <v>50</v>
      </c>
      <c r="F9" s="14" t="s">
        <v>51</v>
      </c>
      <c r="I9" s="14" t="s">
        <v>48</v>
      </c>
      <c r="J9" s="14" t="s">
        <v>49</v>
      </c>
      <c r="K9" s="14" t="s">
        <v>50</v>
      </c>
      <c r="L9" s="14" t="s">
        <v>51</v>
      </c>
    </row>
    <row r="10" customFormat="1" ht="15" customHeight="1" spans="1:18">
      <c r="A10" s="51" t="s">
        <v>87</v>
      </c>
      <c r="B10" s="52">
        <v>0</v>
      </c>
      <c r="C10" s="52">
        <v>0</v>
      </c>
      <c r="D10" s="52">
        <v>0.0052</v>
      </c>
      <c r="E10" s="53">
        <f t="shared" ref="E10:E22" si="0">D10-C10</f>
        <v>0.0052</v>
      </c>
      <c r="F10" s="54">
        <f t="shared" ref="F10:F22" si="1">E10/12</f>
        <v>0.000433333333333333</v>
      </c>
      <c r="I10" s="52">
        <v>0</v>
      </c>
      <c r="J10" s="52">
        <v>0.0052</v>
      </c>
      <c r="K10" s="55">
        <f t="shared" ref="K10:K22" si="2">J10-I10</f>
        <v>0.0052</v>
      </c>
      <c r="L10" s="34">
        <f t="shared" ref="L10:L22" si="3">K10/12</f>
        <v>0.000433333333333333</v>
      </c>
    </row>
    <row r="11" s="1" customFormat="1" ht="16" customHeight="1" spans="1:18">
      <c r="A11" s="51"/>
      <c r="B11" s="52">
        <v>85</v>
      </c>
      <c r="C11" s="52">
        <v>1</v>
      </c>
      <c r="D11" s="52">
        <v>1.002</v>
      </c>
      <c r="E11" s="53">
        <f t="shared" si="0"/>
        <v>0.002</v>
      </c>
      <c r="F11" s="54">
        <f t="shared" si="1"/>
        <v>0.000166666666666667</v>
      </c>
      <c r="H11"/>
      <c r="I11" s="52">
        <v>1</v>
      </c>
      <c r="J11" s="52">
        <v>1.0025</v>
      </c>
      <c r="K11" s="55">
        <f t="shared" si="2"/>
        <v>0.00249999999999995</v>
      </c>
      <c r="L11" s="34">
        <f t="shared" si="3"/>
        <v>0.000208333333333329</v>
      </c>
      <c r="M11"/>
      <c r="N11"/>
      <c r="O11"/>
      <c r="P11"/>
      <c r="Q11"/>
      <c r="R11"/>
    </row>
    <row r="12" s="1" customFormat="1" ht="15" customHeight="1" spans="1:18">
      <c r="A12" s="51"/>
      <c r="B12" s="52">
        <v>171</v>
      </c>
      <c r="C12" s="52">
        <v>2</v>
      </c>
      <c r="D12" s="52">
        <v>1.9961</v>
      </c>
      <c r="E12" s="53">
        <f t="shared" si="0"/>
        <v>-0.00390000000000001</v>
      </c>
      <c r="F12" s="54">
        <f t="shared" si="1"/>
        <v>-0.000325000000000001</v>
      </c>
      <c r="H12"/>
      <c r="I12" s="52">
        <v>2</v>
      </c>
      <c r="J12" s="52">
        <v>1.996</v>
      </c>
      <c r="K12" s="55">
        <f t="shared" si="2"/>
        <v>-0.004</v>
      </c>
      <c r="L12" s="34">
        <f t="shared" si="3"/>
        <v>-0.000333333333333334</v>
      </c>
      <c r="M12"/>
      <c r="N12"/>
      <c r="O12"/>
      <c r="P12"/>
      <c r="Q12"/>
      <c r="R12"/>
    </row>
    <row r="13" s="1" customFormat="1" ht="15.75" customHeight="1" spans="1:18">
      <c r="A13" s="51"/>
      <c r="B13" s="52">
        <v>256</v>
      </c>
      <c r="C13" s="52">
        <v>3</v>
      </c>
      <c r="D13" s="52">
        <v>2.9926</v>
      </c>
      <c r="E13" s="53">
        <f t="shared" si="0"/>
        <v>-0.00740000000000007</v>
      </c>
      <c r="F13" s="54">
        <f t="shared" si="1"/>
        <v>-0.000616666666666673</v>
      </c>
      <c r="H13"/>
      <c r="I13" s="52">
        <v>3</v>
      </c>
      <c r="J13" s="52">
        <v>2.9926</v>
      </c>
      <c r="K13" s="55">
        <f t="shared" si="2"/>
        <v>-0.00740000000000007</v>
      </c>
      <c r="L13" s="34">
        <f t="shared" si="3"/>
        <v>-0.000616666666666673</v>
      </c>
      <c r="M13"/>
      <c r="N13"/>
      <c r="O13"/>
      <c r="P13"/>
      <c r="Q13"/>
      <c r="R13"/>
    </row>
    <row r="14" s="1" customFormat="1" ht="15" customHeight="1" spans="1:18">
      <c r="A14" s="51"/>
      <c r="B14" s="52">
        <v>341</v>
      </c>
      <c r="C14" s="52">
        <v>4</v>
      </c>
      <c r="D14" s="52">
        <v>4.0012</v>
      </c>
      <c r="E14" s="53">
        <f t="shared" si="0"/>
        <v>0.00119999999999987</v>
      </c>
      <c r="F14" s="54">
        <f t="shared" si="1"/>
        <v>9.9999999999989e-5</v>
      </c>
      <c r="H14"/>
      <c r="I14" s="52">
        <v>4</v>
      </c>
      <c r="J14" s="52">
        <v>4.0011</v>
      </c>
      <c r="K14" s="55">
        <f t="shared" si="2"/>
        <v>0.0011000000000001</v>
      </c>
      <c r="L14" s="34">
        <f t="shared" si="3"/>
        <v>9.16666666666751e-5</v>
      </c>
      <c r="M14"/>
      <c r="N14"/>
      <c r="O14"/>
      <c r="P14"/>
      <c r="Q14"/>
      <c r="R14"/>
    </row>
    <row r="15" s="1" customFormat="1" ht="15.75" customHeight="1" spans="1:18">
      <c r="A15" s="51"/>
      <c r="B15" s="52">
        <v>426</v>
      </c>
      <c r="C15" s="52">
        <v>5</v>
      </c>
      <c r="D15" s="52">
        <v>4.9951</v>
      </c>
      <c r="E15" s="53">
        <f t="shared" si="0"/>
        <v>-0.00490000000000013</v>
      </c>
      <c r="F15" s="54">
        <f t="shared" si="1"/>
        <v>-0.000408333333333344</v>
      </c>
      <c r="H15"/>
      <c r="I15" s="52">
        <v>5</v>
      </c>
      <c r="J15" s="53">
        <v>4.995</v>
      </c>
      <c r="K15" s="55">
        <f t="shared" si="2"/>
        <v>-0.00499999999999989</v>
      </c>
      <c r="L15" s="34">
        <f t="shared" si="3"/>
        <v>-0.000416666666666658</v>
      </c>
      <c r="M15"/>
      <c r="N15"/>
      <c r="O15"/>
      <c r="P15"/>
      <c r="Q15"/>
      <c r="R15"/>
    </row>
    <row r="16" s="1" customFormat="1" ht="15" customHeight="1" spans="1:18">
      <c r="A16" s="51"/>
      <c r="B16" s="52">
        <v>512</v>
      </c>
      <c r="C16" s="52">
        <v>6</v>
      </c>
      <c r="D16" s="52">
        <v>5.9924</v>
      </c>
      <c r="E16" s="53">
        <f t="shared" si="0"/>
        <v>-0.00760000000000005</v>
      </c>
      <c r="F16" s="54">
        <f t="shared" si="1"/>
        <v>-0.000633333333333338</v>
      </c>
      <c r="H16"/>
      <c r="I16" s="52">
        <v>6</v>
      </c>
      <c r="J16" s="52">
        <v>5.9923</v>
      </c>
      <c r="K16" s="55">
        <f t="shared" si="2"/>
        <v>-0.00769999999999982</v>
      </c>
      <c r="L16" s="34">
        <f t="shared" si="3"/>
        <v>-0.000641666666666652</v>
      </c>
      <c r="M16"/>
      <c r="N16"/>
      <c r="O16"/>
      <c r="P16"/>
      <c r="Q16"/>
      <c r="R16"/>
    </row>
    <row r="17" s="1" customFormat="1" ht="15.75" customHeight="1" spans="1:18">
      <c r="A17" s="51"/>
      <c r="B17" s="52">
        <v>597</v>
      </c>
      <c r="C17" s="52">
        <v>7</v>
      </c>
      <c r="D17" s="52">
        <v>6.9846</v>
      </c>
      <c r="E17" s="53">
        <f t="shared" si="0"/>
        <v>-0.0153999999999996</v>
      </c>
      <c r="F17" s="56">
        <f t="shared" si="1"/>
        <v>-0.0012833333333333</v>
      </c>
      <c r="H17"/>
      <c r="I17" s="52">
        <v>7</v>
      </c>
      <c r="J17" s="52">
        <v>6.9845</v>
      </c>
      <c r="K17" s="55">
        <f t="shared" si="2"/>
        <v>-0.0155000000000003</v>
      </c>
      <c r="L17" s="35">
        <f t="shared" si="3"/>
        <v>-0.00129166666666669</v>
      </c>
      <c r="M17"/>
      <c r="N17"/>
      <c r="O17"/>
      <c r="P17"/>
      <c r="Q17"/>
      <c r="R17"/>
    </row>
    <row r="18" customFormat="1" spans="1:18">
      <c r="A18" s="51"/>
      <c r="B18" s="52">
        <v>682</v>
      </c>
      <c r="C18" s="52">
        <v>8</v>
      </c>
      <c r="D18" s="52">
        <v>7.9912</v>
      </c>
      <c r="E18" s="53">
        <f t="shared" si="0"/>
        <v>-0.00879999999999992</v>
      </c>
      <c r="F18" s="54">
        <f t="shared" si="1"/>
        <v>-0.000733333333333327</v>
      </c>
      <c r="I18" s="52">
        <v>8</v>
      </c>
      <c r="J18" s="53">
        <v>7.9911</v>
      </c>
      <c r="K18" s="55">
        <f t="shared" si="2"/>
        <v>-0.00889999999999969</v>
      </c>
      <c r="L18" s="34">
        <f t="shared" si="3"/>
        <v>-0.00074166666666664</v>
      </c>
    </row>
    <row r="19" customFormat="1" ht="14.75" customHeight="1" spans="1:18">
      <c r="A19" s="51"/>
      <c r="B19" s="52">
        <v>767</v>
      </c>
      <c r="C19" s="52">
        <v>9</v>
      </c>
      <c r="D19" s="52">
        <v>8.9891</v>
      </c>
      <c r="E19" s="53">
        <f t="shared" si="0"/>
        <v>-0.0108999999999995</v>
      </c>
      <c r="F19" s="54">
        <f t="shared" si="1"/>
        <v>-0.000908333333333289</v>
      </c>
      <c r="I19" s="52">
        <v>9</v>
      </c>
      <c r="J19" s="52">
        <v>9.0006</v>
      </c>
      <c r="K19" s="55">
        <f t="shared" si="2"/>
        <v>0.000600000000000378</v>
      </c>
      <c r="L19" s="34">
        <f t="shared" si="3"/>
        <v>5.00000000000315e-5</v>
      </c>
    </row>
    <row r="20" customFormat="1" spans="1:18">
      <c r="A20" s="51"/>
      <c r="B20" s="52">
        <v>853</v>
      </c>
      <c r="C20" s="52">
        <v>10</v>
      </c>
      <c r="D20" s="52">
        <v>9.9868</v>
      </c>
      <c r="E20" s="53">
        <f t="shared" si="0"/>
        <v>-0.0131999999999994</v>
      </c>
      <c r="F20" s="56">
        <f t="shared" si="1"/>
        <v>-0.00109999999999995</v>
      </c>
      <c r="I20" s="52">
        <v>10</v>
      </c>
      <c r="J20" s="52">
        <v>9.9986</v>
      </c>
      <c r="K20" s="55">
        <f t="shared" si="2"/>
        <v>-0.00140000000000029</v>
      </c>
      <c r="L20" s="34">
        <f t="shared" si="3"/>
        <v>-0.000116666666666691</v>
      </c>
    </row>
    <row r="21" customFormat="1" ht="18" customHeight="1" spans="1:18">
      <c r="A21" s="51"/>
      <c r="B21" s="52">
        <v>938</v>
      </c>
      <c r="C21" s="52">
        <v>11</v>
      </c>
      <c r="D21" s="52">
        <v>10.9826</v>
      </c>
      <c r="E21" s="53">
        <f t="shared" si="0"/>
        <v>-0.0174000000000003</v>
      </c>
      <c r="F21" s="56">
        <f t="shared" si="1"/>
        <v>-0.00145000000000003</v>
      </c>
      <c r="I21" s="52">
        <v>11</v>
      </c>
      <c r="J21" s="52">
        <v>10.9943</v>
      </c>
      <c r="K21" s="55">
        <f t="shared" si="2"/>
        <v>-0.00569999999999915</v>
      </c>
      <c r="L21" s="34">
        <f t="shared" si="3"/>
        <v>-0.000474999999999929</v>
      </c>
    </row>
    <row r="22" customFormat="1" spans="1:18">
      <c r="A22" s="51"/>
      <c r="B22" s="52">
        <v>1023</v>
      </c>
      <c r="C22" s="52">
        <v>12</v>
      </c>
      <c r="D22" s="53">
        <v>12.006</v>
      </c>
      <c r="E22" s="53">
        <f t="shared" si="0"/>
        <v>0.00600000000000023</v>
      </c>
      <c r="F22" s="54">
        <f t="shared" si="1"/>
        <v>0.000500000000000019</v>
      </c>
      <c r="I22" s="52">
        <v>12</v>
      </c>
      <c r="J22" s="52">
        <v>12.0059</v>
      </c>
      <c r="K22" s="55">
        <f t="shared" si="2"/>
        <v>0.00590000000000046</v>
      </c>
      <c r="L22" s="34">
        <f t="shared" si="3"/>
        <v>0.000491666666666705</v>
      </c>
    </row>
    <row r="23" customFormat="1" ht="16.25" customHeight="1"/>
    <row r="24" customFormat="1" ht="14.25" spans="1:18">
      <c r="B24" s="57"/>
      <c r="C24" s="57"/>
      <c r="D24" s="57"/>
      <c r="E24" s="57"/>
      <c r="F24" s="58"/>
    </row>
    <row r="25" customFormat="1" ht="15.75" spans="1:18">
      <c r="A25" s="8"/>
      <c r="B25" s="11" t="s">
        <v>39</v>
      </c>
      <c r="C25" s="11" t="s">
        <v>40</v>
      </c>
      <c r="D25" s="11" t="s">
        <v>41</v>
      </c>
      <c r="E25" s="11" t="s">
        <v>42</v>
      </c>
    </row>
    <row r="26" customFormat="1" ht="31.5" spans="1:18">
      <c r="A26" s="49" t="s">
        <v>95</v>
      </c>
      <c r="B26" cm="1">
        <f t="array" ref="B26">SLOPE(D29:D39,B29:B39)</f>
        <v>-0.0117144819790068</v>
      </c>
      <c r="C26" cm="1">
        <f t="array" ref="C26">INTERCEPT(D29:D39,B29:B39)</f>
        <v>-0.00180867474086907</v>
      </c>
      <c r="D26" s="12">
        <f>(C40/1023)/B26</f>
        <v>1.00134221040365</v>
      </c>
      <c r="E26" s="12">
        <f>(-C26)/B26</f>
        <v>-0.154396476439192</v>
      </c>
      <c r="I26" s="50" t="s">
        <v>96</v>
      </c>
      <c r="J26" s="7" t="s">
        <v>45</v>
      </c>
      <c r="K26" s="12"/>
      <c r="L26" s="23"/>
    </row>
    <row r="27" customFormat="1" ht="63" spans="1:18">
      <c r="A27" s="13" t="s">
        <v>46</v>
      </c>
      <c r="B27" s="14" t="s">
        <v>47</v>
      </c>
      <c r="C27" s="14" t="s">
        <v>48</v>
      </c>
      <c r="D27" s="14" t="s">
        <v>49</v>
      </c>
      <c r="E27" s="13" t="s">
        <v>50</v>
      </c>
      <c r="F27" s="14" t="s">
        <v>51</v>
      </c>
      <c r="I27" s="14" t="s">
        <v>48</v>
      </c>
      <c r="J27" s="14" t="s">
        <v>49</v>
      </c>
      <c r="K27" s="14" t="s">
        <v>50</v>
      </c>
      <c r="L27" s="14" t="s">
        <v>51</v>
      </c>
    </row>
    <row r="28" customFormat="1" spans="1:18">
      <c r="A28" s="15" t="s">
        <v>90</v>
      </c>
      <c r="B28" s="43">
        <v>0</v>
      </c>
      <c r="C28" s="43">
        <v>0</v>
      </c>
      <c r="D28" s="43">
        <v>-0.0007</v>
      </c>
      <c r="E28" s="59">
        <f t="shared" ref="E28:E40" si="4">D28-C28</f>
        <v>-0.0007</v>
      </c>
      <c r="F28" s="60">
        <f t="shared" ref="F28:F40" si="5">E28/(-12)</f>
        <v>5.83333333333333e-5</v>
      </c>
      <c r="I28" s="43">
        <v>0</v>
      </c>
      <c r="J28" s="43">
        <v>-0.0007</v>
      </c>
      <c r="K28" s="55">
        <f t="shared" ref="K28:K40" si="6">J28-I28</f>
        <v>-0.0007</v>
      </c>
      <c r="L28" s="34">
        <f t="shared" ref="L28:L40" si="7">K28/12</f>
        <v>-5.83333333333333e-5</v>
      </c>
    </row>
    <row r="29" customFormat="1" spans="1:18">
      <c r="A29" s="15"/>
      <c r="B29" s="43">
        <v>85</v>
      </c>
      <c r="C29" s="43">
        <v>-1</v>
      </c>
      <c r="D29" s="43">
        <v>-1.0005</v>
      </c>
      <c r="E29" s="59">
        <f t="shared" si="4"/>
        <v>-0.000499999999999945</v>
      </c>
      <c r="F29" s="60">
        <f t="shared" si="5"/>
        <v>4.16666666666621e-5</v>
      </c>
      <c r="I29" s="43">
        <v>-1</v>
      </c>
      <c r="J29" s="43">
        <v>-0.9885</v>
      </c>
      <c r="K29" s="55">
        <f t="shared" si="6"/>
        <v>0.0115</v>
      </c>
      <c r="L29" s="34">
        <f t="shared" si="7"/>
        <v>0.00095833333333333</v>
      </c>
    </row>
    <row r="30" customFormat="1" spans="1:18">
      <c r="A30" s="15"/>
      <c r="B30" s="43">
        <v>171</v>
      </c>
      <c r="C30" s="43">
        <v>-2</v>
      </c>
      <c r="D30" s="43">
        <v>-1.9959</v>
      </c>
      <c r="E30" s="59">
        <f t="shared" si="4"/>
        <v>0.00409999999999999</v>
      </c>
      <c r="F30" s="60">
        <f t="shared" si="5"/>
        <v>-0.000341666666666666</v>
      </c>
      <c r="I30" s="43">
        <v>-2</v>
      </c>
      <c r="J30" s="43">
        <v>-1.9959</v>
      </c>
      <c r="K30" s="55">
        <f t="shared" si="6"/>
        <v>0.00409999999999999</v>
      </c>
      <c r="L30" s="34">
        <f t="shared" si="7"/>
        <v>0.000341666666666666</v>
      </c>
    </row>
    <row r="31" customFormat="1" spans="1:18">
      <c r="A31" s="15"/>
      <c r="B31" s="43">
        <v>256</v>
      </c>
      <c r="C31" s="43">
        <v>-3</v>
      </c>
      <c r="D31" s="59">
        <v>-2.994</v>
      </c>
      <c r="E31" s="59">
        <f t="shared" si="4"/>
        <v>0.00599999999999978</v>
      </c>
      <c r="F31" s="60">
        <f t="shared" si="5"/>
        <v>-0.000499999999999982</v>
      </c>
      <c r="I31" s="43">
        <v>-3</v>
      </c>
      <c r="J31" s="59">
        <v>-2.994</v>
      </c>
      <c r="K31" s="55">
        <f t="shared" si="6"/>
        <v>0.00599999999999978</v>
      </c>
      <c r="L31" s="34">
        <f t="shared" si="7"/>
        <v>0.000499999999999982</v>
      </c>
    </row>
    <row r="32" customFormat="1" spans="1:18">
      <c r="A32" s="15"/>
      <c r="B32" s="43">
        <v>341</v>
      </c>
      <c r="C32" s="43">
        <v>-4</v>
      </c>
      <c r="D32" s="43">
        <v>-4.0037</v>
      </c>
      <c r="E32" s="59">
        <f t="shared" si="4"/>
        <v>-0.00370000000000026</v>
      </c>
      <c r="F32" s="60">
        <f t="shared" si="5"/>
        <v>0.000308333333333355</v>
      </c>
      <c r="I32" s="43">
        <v>-4</v>
      </c>
      <c r="J32" s="43">
        <v>-4.0037</v>
      </c>
      <c r="K32" s="55">
        <f t="shared" si="6"/>
        <v>-0.00370000000000026</v>
      </c>
      <c r="L32" s="34">
        <f t="shared" si="7"/>
        <v>-0.000308333333333355</v>
      </c>
    </row>
    <row r="33" customFormat="1" spans="1:16">
      <c r="A33" s="15"/>
      <c r="B33" s="43">
        <v>426</v>
      </c>
      <c r="C33" s="43">
        <v>-5</v>
      </c>
      <c r="D33" s="43">
        <v>-4.9986</v>
      </c>
      <c r="E33" s="59">
        <f t="shared" si="4"/>
        <v>0.00140000000000029</v>
      </c>
      <c r="F33" s="60">
        <f t="shared" si="5"/>
        <v>-0.000116666666666691</v>
      </c>
      <c r="I33" s="43">
        <v>-5</v>
      </c>
      <c r="J33" s="43">
        <v>-4.9986</v>
      </c>
      <c r="K33" s="55">
        <f t="shared" si="6"/>
        <v>0.00140000000000029</v>
      </c>
      <c r="L33" s="34">
        <f t="shared" si="7"/>
        <v>0.000116666666666691</v>
      </c>
    </row>
    <row r="34" customFormat="1" spans="1:16">
      <c r="A34" s="15"/>
      <c r="B34" s="43">
        <v>512</v>
      </c>
      <c r="C34" s="43">
        <v>-6</v>
      </c>
      <c r="D34" s="43">
        <v>-5.9963</v>
      </c>
      <c r="E34" s="59">
        <f t="shared" si="4"/>
        <v>0.00370000000000026</v>
      </c>
      <c r="F34" s="60">
        <f t="shared" si="5"/>
        <v>-0.000308333333333355</v>
      </c>
      <c r="I34" s="43">
        <v>-6</v>
      </c>
      <c r="J34" s="43">
        <v>-5.9963</v>
      </c>
      <c r="K34" s="55">
        <f t="shared" si="6"/>
        <v>0.00370000000000026</v>
      </c>
      <c r="L34" s="34">
        <f t="shared" si="7"/>
        <v>0.000308333333333355</v>
      </c>
    </row>
    <row r="35" customFormat="1" spans="1:16">
      <c r="A35" s="15"/>
      <c r="B35" s="43">
        <v>597</v>
      </c>
      <c r="C35" s="43">
        <v>-7</v>
      </c>
      <c r="D35" s="43">
        <v>-6.9988</v>
      </c>
      <c r="E35" s="59">
        <f t="shared" si="4"/>
        <v>0.00119999999999987</v>
      </c>
      <c r="F35" s="60">
        <f t="shared" si="5"/>
        <v>-9.9999999999989e-5</v>
      </c>
      <c r="I35" s="43">
        <v>-7</v>
      </c>
      <c r="J35" s="43">
        <v>-6.9885</v>
      </c>
      <c r="K35" s="55">
        <f t="shared" si="6"/>
        <v>0.0114999999999998</v>
      </c>
      <c r="L35" s="34">
        <f t="shared" si="7"/>
        <v>0.00095833333333332</v>
      </c>
    </row>
    <row r="36" customFormat="1" spans="1:16">
      <c r="A36" s="15"/>
      <c r="B36" s="43">
        <v>682</v>
      </c>
      <c r="C36" s="43">
        <v>-8</v>
      </c>
      <c r="D36" s="43">
        <v>-7.9953</v>
      </c>
      <c r="E36" s="59">
        <f t="shared" si="4"/>
        <v>0.0046999999999997</v>
      </c>
      <c r="F36" s="60">
        <f t="shared" si="5"/>
        <v>-0.000391666666666642</v>
      </c>
      <c r="I36" s="43">
        <v>-8</v>
      </c>
      <c r="J36" s="43">
        <v>-7.9953</v>
      </c>
      <c r="K36" s="55">
        <f t="shared" si="6"/>
        <v>0.0046999999999997</v>
      </c>
      <c r="L36" s="34">
        <f t="shared" si="7"/>
        <v>0.000391666666666642</v>
      </c>
    </row>
    <row r="37" customFormat="1" spans="1:16">
      <c r="A37" s="15"/>
      <c r="B37" s="43">
        <v>767</v>
      </c>
      <c r="C37" s="43">
        <v>-9</v>
      </c>
      <c r="D37" s="43">
        <v>-8.9926</v>
      </c>
      <c r="E37" s="59">
        <f t="shared" si="4"/>
        <v>0.00740000000000052</v>
      </c>
      <c r="F37" s="60">
        <f t="shared" si="5"/>
        <v>-0.00061666666666671</v>
      </c>
      <c r="I37" s="43">
        <v>-9</v>
      </c>
      <c r="J37" s="43">
        <v>-8.9921</v>
      </c>
      <c r="K37" s="55">
        <f t="shared" si="6"/>
        <v>0.00789999999999935</v>
      </c>
      <c r="L37" s="34">
        <f t="shared" si="7"/>
        <v>0.000658333333333279</v>
      </c>
    </row>
    <row r="38" customFormat="1" spans="1:16">
      <c r="A38" s="15"/>
      <c r="B38" s="43">
        <v>853</v>
      </c>
      <c r="C38" s="43">
        <v>-10</v>
      </c>
      <c r="D38" s="43">
        <v>-9.9893</v>
      </c>
      <c r="E38" s="59">
        <f t="shared" si="4"/>
        <v>0.0106999999999999</v>
      </c>
      <c r="F38" s="60">
        <f t="shared" si="5"/>
        <v>-0.000891666666666661</v>
      </c>
      <c r="I38" s="43">
        <v>-10</v>
      </c>
      <c r="J38" s="43">
        <v>-9.9893</v>
      </c>
      <c r="K38" s="55">
        <f t="shared" si="6"/>
        <v>0.0106999999999999</v>
      </c>
      <c r="L38" s="34">
        <f t="shared" si="7"/>
        <v>0.000891666666666661</v>
      </c>
    </row>
    <row r="39" customFormat="1" spans="1:16">
      <c r="A39" s="15"/>
      <c r="B39" s="43">
        <v>938</v>
      </c>
      <c r="C39" s="43">
        <v>-11</v>
      </c>
      <c r="D39" s="59">
        <v>-10.984</v>
      </c>
      <c r="E39" s="59">
        <f t="shared" si="4"/>
        <v>0.016</v>
      </c>
      <c r="F39" s="61">
        <f t="shared" si="5"/>
        <v>-0.00133333333333333</v>
      </c>
      <c r="I39" s="43">
        <v>-11</v>
      </c>
      <c r="J39" s="59">
        <v>-10.995</v>
      </c>
      <c r="K39" s="55">
        <f t="shared" si="6"/>
        <v>0.00500000000000078</v>
      </c>
      <c r="L39" s="30">
        <f t="shared" si="7"/>
        <v>0.000416666666666732</v>
      </c>
    </row>
    <row r="40" customFormat="1" spans="1:16">
      <c r="A40" s="15"/>
      <c r="B40" s="43">
        <v>1023</v>
      </c>
      <c r="C40" s="43">
        <v>-12</v>
      </c>
      <c r="D40" s="43">
        <v>-12.0056</v>
      </c>
      <c r="E40" s="59">
        <f t="shared" si="4"/>
        <v>-0.00559999999999938</v>
      </c>
      <c r="F40" s="60">
        <f t="shared" si="5"/>
        <v>0.000466666666666615</v>
      </c>
      <c r="I40" s="43">
        <v>-12</v>
      </c>
      <c r="J40" s="43">
        <v>-12.0056</v>
      </c>
      <c r="K40" s="55">
        <f t="shared" si="6"/>
        <v>-0.00559999999999938</v>
      </c>
      <c r="L40" s="34">
        <f t="shared" si="7"/>
        <v>-0.000466666666666615</v>
      </c>
    </row>
    <row r="41" customFormat="1" ht="14.25" spans="1:16">
      <c r="A41" s="36"/>
      <c r="B41" s="37"/>
      <c r="C41" s="37"/>
      <c r="D41" s="37"/>
      <c r="E41" s="37"/>
      <c r="F41" s="62"/>
    </row>
    <row r="42" customFormat="1" spans="1:16">
      <c r="A42" s="63"/>
    </row>
    <row r="43" customFormat="1"/>
    <row r="44" customFormat="1"/>
    <row r="45" customFormat="1" ht="15.75" spans="1:16">
      <c r="B45" s="11" t="s">
        <v>39</v>
      </c>
      <c r="C45" s="11" t="s">
        <v>40</v>
      </c>
      <c r="D45" s="11" t="s">
        <v>41</v>
      </c>
      <c r="E45" s="11" t="s">
        <v>42</v>
      </c>
      <c r="P45" s="64"/>
    </row>
    <row r="46" customFormat="1" spans="1:16">
      <c r="A46" s="8"/>
      <c r="B46" cm="1">
        <f t="array" ref="B46">SLOPE(D50:D60,B50:B60)</f>
        <v>0.0234515915755798</v>
      </c>
      <c r="C46" cm="1">
        <f t="array" ref="C46">INTERCEPT(D50:D60,B50:B60)</f>
        <v>0.0394018181818167</v>
      </c>
      <c r="D46" s="12">
        <f>(C61/1023)/B46</f>
        <v>1.00037605045169</v>
      </c>
      <c r="E46" s="12">
        <f>(-C46)/B46</f>
        <v>-1.68013407767368</v>
      </c>
      <c r="P46" s="64"/>
    </row>
    <row r="47" customFormat="1" ht="31.5" spans="1:16">
      <c r="A47" s="49" t="s">
        <v>97</v>
      </c>
      <c r="I47" s="50" t="s">
        <v>57</v>
      </c>
      <c r="J47" s="7" t="s">
        <v>45</v>
      </c>
      <c r="K47" s="12"/>
      <c r="L47" s="23"/>
      <c r="P47" s="64"/>
    </row>
    <row r="48" customFormat="1" ht="63" spans="1:16">
      <c r="A48" s="13" t="s">
        <v>46</v>
      </c>
      <c r="B48" s="14" t="s">
        <v>47</v>
      </c>
      <c r="C48" s="14" t="s">
        <v>48</v>
      </c>
      <c r="D48" s="14" t="s">
        <v>49</v>
      </c>
      <c r="E48" s="13" t="s">
        <v>50</v>
      </c>
      <c r="F48" s="14" t="s">
        <v>51</v>
      </c>
      <c r="I48" s="14" t="s">
        <v>48</v>
      </c>
      <c r="J48" s="14" t="s">
        <v>49</v>
      </c>
      <c r="K48" s="14" t="s">
        <v>50</v>
      </c>
      <c r="L48" s="14" t="s">
        <v>51</v>
      </c>
      <c r="P48" s="64"/>
    </row>
    <row r="49" customFormat="1" spans="1:16">
      <c r="A49" s="65" t="s">
        <v>92</v>
      </c>
      <c r="B49" s="66">
        <f t="shared" ref="B49:B61" si="8">C49/24*1023</f>
        <v>0</v>
      </c>
      <c r="C49" s="44">
        <v>0</v>
      </c>
      <c r="D49" s="67">
        <v>0.007</v>
      </c>
      <c r="E49" s="44">
        <f t="shared" ref="E49:E61" si="9">D49-C49</f>
        <v>0.007</v>
      </c>
      <c r="F49" s="68">
        <f t="shared" ref="F49:F61" si="10">E49/24</f>
        <v>0.000291666666666667</v>
      </c>
      <c r="I49" s="44">
        <v>0</v>
      </c>
      <c r="J49" s="44">
        <v>0.007</v>
      </c>
      <c r="K49" s="24">
        <f t="shared" ref="K49:K61" si="11">J49-I49</f>
        <v>0.007</v>
      </c>
      <c r="L49" s="30">
        <f t="shared" ref="L49:L61" si="12">K49/24</f>
        <v>0.000291666666666667</v>
      </c>
      <c r="P49" s="64"/>
    </row>
    <row r="50" customFormat="1" spans="1:16">
      <c r="A50" s="69"/>
      <c r="B50" s="66">
        <f t="shared" si="8"/>
        <v>85.25</v>
      </c>
      <c r="C50" s="44">
        <v>2</v>
      </c>
      <c r="D50" s="44">
        <v>2.1372</v>
      </c>
      <c r="E50" s="44">
        <f t="shared" si="9"/>
        <v>0.1372</v>
      </c>
      <c r="F50" s="61">
        <f t="shared" si="10"/>
        <v>0.00571666666666667</v>
      </c>
      <c r="I50" s="44">
        <v>2</v>
      </c>
      <c r="J50" s="44">
        <v>1.9804</v>
      </c>
      <c r="K50" s="24">
        <f t="shared" si="11"/>
        <v>-0.0196000000000001</v>
      </c>
      <c r="L50" s="30">
        <f t="shared" si="12"/>
        <v>-0.000816666666666669</v>
      </c>
      <c r="P50" s="64"/>
    </row>
    <row r="51" customFormat="1" spans="1:16">
      <c r="A51" s="69"/>
      <c r="B51" s="66">
        <f t="shared" si="8"/>
        <v>170.5</v>
      </c>
      <c r="C51" s="44">
        <v>4</v>
      </c>
      <c r="D51" s="44">
        <v>4.0013</v>
      </c>
      <c r="E51" s="44">
        <f t="shared" si="9"/>
        <v>0.00129999999999963</v>
      </c>
      <c r="F51" s="68">
        <f t="shared" si="10"/>
        <v>5.41666666666515e-5</v>
      </c>
      <c r="I51" s="44">
        <v>4</v>
      </c>
      <c r="J51" s="44">
        <v>3.9545</v>
      </c>
      <c r="K51" s="24">
        <f t="shared" si="11"/>
        <v>-0.0455000000000001</v>
      </c>
      <c r="L51" s="35">
        <f t="shared" si="12"/>
        <v>-0.00189583333333334</v>
      </c>
      <c r="P51" s="64"/>
    </row>
    <row r="52" customFormat="1" spans="1:16">
      <c r="A52" s="69"/>
      <c r="B52" s="66">
        <f t="shared" si="8"/>
        <v>255.75</v>
      </c>
      <c r="C52" s="44">
        <v>6</v>
      </c>
      <c r="D52" s="44">
        <v>6.0002</v>
      </c>
      <c r="E52" s="44">
        <f t="shared" si="9"/>
        <v>0.000200000000000422</v>
      </c>
      <c r="F52" s="68">
        <f t="shared" si="10"/>
        <v>8.33333333335092e-6</v>
      </c>
      <c r="I52" s="44">
        <v>6</v>
      </c>
      <c r="J52" s="44">
        <v>5.9539</v>
      </c>
      <c r="K52" s="24">
        <f t="shared" si="11"/>
        <v>-0.0461</v>
      </c>
      <c r="L52" s="35">
        <f t="shared" si="12"/>
        <v>-0.00192083333333333</v>
      </c>
      <c r="P52" s="64"/>
    </row>
    <row r="53" customFormat="1" spans="1:16">
      <c r="A53" s="69"/>
      <c r="B53" s="66">
        <f t="shared" si="8"/>
        <v>341</v>
      </c>
      <c r="C53" s="44">
        <v>8</v>
      </c>
      <c r="D53" s="44">
        <v>8.0242</v>
      </c>
      <c r="E53" s="44">
        <f t="shared" si="9"/>
        <v>0.0242000000000004</v>
      </c>
      <c r="F53" s="61">
        <f t="shared" si="10"/>
        <v>0.00100833333333335</v>
      </c>
      <c r="I53" s="44">
        <v>8</v>
      </c>
      <c r="J53" s="44">
        <v>7.9771</v>
      </c>
      <c r="K53" s="24">
        <f t="shared" si="11"/>
        <v>-0.0228999999999999</v>
      </c>
      <c r="L53" s="30">
        <f t="shared" si="12"/>
        <v>-0.000954166666666663</v>
      </c>
      <c r="P53" s="64"/>
    </row>
    <row r="54" customFormat="1" spans="1:16">
      <c r="A54" s="69"/>
      <c r="B54" s="66">
        <f t="shared" si="8"/>
        <v>426.25</v>
      </c>
      <c r="C54" s="44">
        <v>10</v>
      </c>
      <c r="D54" s="67">
        <v>10.018</v>
      </c>
      <c r="E54" s="44">
        <f t="shared" si="9"/>
        <v>0.0180000000000007</v>
      </c>
      <c r="F54" s="68">
        <f t="shared" si="10"/>
        <v>0.000750000000000028</v>
      </c>
      <c r="I54" s="44">
        <v>10</v>
      </c>
      <c r="J54" s="67">
        <v>9.971</v>
      </c>
      <c r="K54" s="24">
        <f t="shared" si="11"/>
        <v>-0.0289999999999999</v>
      </c>
      <c r="L54" s="35">
        <f t="shared" si="12"/>
        <v>-0.00120833333333333</v>
      </c>
      <c r="P54" s="64"/>
    </row>
    <row r="55" customFormat="1" spans="1:16">
      <c r="A55" s="69"/>
      <c r="B55" s="66">
        <f t="shared" si="8"/>
        <v>511.5</v>
      </c>
      <c r="C55" s="44">
        <v>12</v>
      </c>
      <c r="D55" s="44">
        <v>12.0207</v>
      </c>
      <c r="E55" s="44">
        <f t="shared" si="9"/>
        <v>0.0206999999999997</v>
      </c>
      <c r="F55" s="68">
        <f t="shared" si="10"/>
        <v>0.000862499999999988</v>
      </c>
      <c r="I55" s="44">
        <v>12</v>
      </c>
      <c r="J55" s="44">
        <v>11.9743</v>
      </c>
      <c r="K55" s="24">
        <f t="shared" si="11"/>
        <v>-0.0257000000000005</v>
      </c>
      <c r="L55" s="35">
        <f t="shared" si="12"/>
        <v>-0.00107083333333335</v>
      </c>
      <c r="P55" s="64"/>
    </row>
    <row r="56" customFormat="1" spans="1:16">
      <c r="A56" s="69"/>
      <c r="B56" s="66">
        <f t="shared" si="8"/>
        <v>596.75</v>
      </c>
      <c r="C56" s="44">
        <v>14</v>
      </c>
      <c r="D56" s="44">
        <v>14.0134</v>
      </c>
      <c r="E56" s="44">
        <f t="shared" si="9"/>
        <v>0.0134000000000007</v>
      </c>
      <c r="F56" s="68">
        <f t="shared" si="10"/>
        <v>0.000558333333333364</v>
      </c>
      <c r="I56" s="44">
        <v>14</v>
      </c>
      <c r="J56" s="44">
        <v>13.9673</v>
      </c>
      <c r="K56" s="24">
        <f t="shared" si="11"/>
        <v>-0.0327000000000002</v>
      </c>
      <c r="L56" s="35">
        <f t="shared" si="12"/>
        <v>-0.00136250000000001</v>
      </c>
      <c r="P56" s="64"/>
    </row>
    <row r="57" customFormat="1" spans="1:16">
      <c r="A57" s="69"/>
      <c r="B57" s="66">
        <f t="shared" si="8"/>
        <v>682</v>
      </c>
      <c r="C57" s="44">
        <v>16</v>
      </c>
      <c r="D57" s="44">
        <v>16.0138</v>
      </c>
      <c r="E57" s="44">
        <f t="shared" si="9"/>
        <v>0.0137999999999998</v>
      </c>
      <c r="F57" s="68">
        <f t="shared" si="10"/>
        <v>0.000574999999999992</v>
      </c>
      <c r="I57" s="44">
        <v>16</v>
      </c>
      <c r="J57" s="44">
        <v>15.9898</v>
      </c>
      <c r="K57" s="24">
        <f t="shared" si="11"/>
        <v>-0.0101999999999993</v>
      </c>
      <c r="L57" s="30">
        <f t="shared" si="12"/>
        <v>-0.000424999999999972</v>
      </c>
      <c r="P57" s="64"/>
    </row>
    <row r="58" customFormat="1" spans="1:16">
      <c r="A58" s="69"/>
      <c r="B58" s="66">
        <f t="shared" si="8"/>
        <v>767.25</v>
      </c>
      <c r="C58" s="44">
        <v>18</v>
      </c>
      <c r="D58" s="44">
        <v>18.0438</v>
      </c>
      <c r="E58" s="44">
        <f t="shared" si="9"/>
        <v>0.0438000000000009</v>
      </c>
      <c r="F58" s="61">
        <f t="shared" si="10"/>
        <v>0.00182500000000004</v>
      </c>
      <c r="I58" s="44">
        <v>18</v>
      </c>
      <c r="J58" s="44">
        <v>17.9776</v>
      </c>
      <c r="K58" s="24">
        <f t="shared" si="11"/>
        <v>-0.0224000000000011</v>
      </c>
      <c r="L58" s="30">
        <f t="shared" si="12"/>
        <v>-0.000933333333333379</v>
      </c>
    </row>
    <row r="59" customFormat="1" spans="1:16">
      <c r="A59" s="69"/>
      <c r="B59" s="66">
        <f t="shared" si="8"/>
        <v>852.5</v>
      </c>
      <c r="C59" s="44">
        <v>20</v>
      </c>
      <c r="D59" s="44">
        <v>20.0529</v>
      </c>
      <c r="E59" s="44">
        <f t="shared" si="9"/>
        <v>0.0529000000000011</v>
      </c>
      <c r="F59" s="61">
        <f t="shared" si="10"/>
        <v>0.00220416666666671</v>
      </c>
      <c r="I59" s="44">
        <v>20</v>
      </c>
      <c r="J59" s="44">
        <v>19.9809</v>
      </c>
      <c r="K59" s="24">
        <f t="shared" si="11"/>
        <v>-0.0191000000000017</v>
      </c>
      <c r="L59" s="30">
        <f t="shared" si="12"/>
        <v>-0.000795833333333403</v>
      </c>
    </row>
    <row r="60" customFormat="1" spans="1:16">
      <c r="A60" s="69"/>
      <c r="B60" s="66">
        <f t="shared" si="8"/>
        <v>937.75</v>
      </c>
      <c r="C60" s="44">
        <v>22</v>
      </c>
      <c r="D60" s="44">
        <v>22.0583</v>
      </c>
      <c r="E60" s="44">
        <f t="shared" si="9"/>
        <v>0.0582999999999991</v>
      </c>
      <c r="F60" s="61">
        <f t="shared" si="10"/>
        <v>0.00242916666666663</v>
      </c>
      <c r="I60" s="44">
        <v>22</v>
      </c>
      <c r="J60" s="44">
        <v>21.9612</v>
      </c>
      <c r="K60" s="24">
        <f t="shared" si="11"/>
        <v>-0.0387999999999984</v>
      </c>
      <c r="L60" s="35">
        <f t="shared" si="12"/>
        <v>-0.0016166666666666</v>
      </c>
    </row>
    <row r="61" customFormat="1" ht="14.25" spans="1:16">
      <c r="A61" s="69"/>
      <c r="B61" s="66">
        <f t="shared" si="8"/>
        <v>1023</v>
      </c>
      <c r="C61" s="44">
        <v>24</v>
      </c>
      <c r="D61" s="67">
        <v>24.12</v>
      </c>
      <c r="E61" s="44">
        <f t="shared" si="9"/>
        <v>0.120000000000001</v>
      </c>
      <c r="F61" s="61">
        <f t="shared" si="10"/>
        <v>0.00500000000000004</v>
      </c>
      <c r="I61" s="44">
        <v>24</v>
      </c>
      <c r="J61" s="67">
        <v>24.05</v>
      </c>
      <c r="K61" s="24">
        <f t="shared" si="11"/>
        <v>0.0500000000000007</v>
      </c>
      <c r="L61" s="35">
        <f t="shared" si="12"/>
        <v>0.00208333333333336</v>
      </c>
    </row>
    <row r="62" customFormat="1" ht="14.25" spans="1:16">
      <c r="A62" s="70"/>
    </row>
    <row r="63" customFormat="1" ht="14.25" spans="1:16">
      <c r="A63" s="36"/>
      <c r="B63" s="57"/>
      <c r="C63" s="57"/>
      <c r="D63" s="57"/>
      <c r="E63" s="57"/>
      <c r="F63" s="71"/>
    </row>
    <row r="64" customFormat="1" ht="14.25" spans="1:16">
      <c r="A64" s="63"/>
    </row>
    <row r="65" customFormat="1" ht="14.25" spans="1:6">
      <c r="A65" s="36"/>
      <c r="B65" s="57"/>
      <c r="C65" s="57"/>
      <c r="D65" s="57"/>
      <c r="E65" s="57"/>
      <c r="F65" s="71"/>
    </row>
    <row r="66" customFormat="1" ht="14.25" spans="1:6">
      <c r="A66" s="63"/>
    </row>
    <row r="67" customFormat="1" ht="14.25" spans="1:6">
      <c r="A67" s="36"/>
      <c r="B67" s="57"/>
      <c r="C67" s="57"/>
      <c r="D67" s="57"/>
      <c r="E67" s="57"/>
      <c r="F67" s="71"/>
    </row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 ht="14.25" spans="1:6">
      <c r="A85" s="70"/>
    </row>
    <row r="86" customFormat="1" ht="14.25" spans="1:6">
      <c r="A86" s="36"/>
      <c r="B86" s="57"/>
      <c r="C86" s="57"/>
      <c r="D86" s="57"/>
      <c r="E86" s="57"/>
      <c r="F86" s="58"/>
    </row>
    <row r="87" customFormat="1" ht="14.25" spans="1:6">
      <c r="A87" s="63"/>
    </row>
    <row r="88" customFormat="1" ht="14.25" spans="1:6">
      <c r="A88" s="36"/>
      <c r="B88" s="57"/>
      <c r="C88" s="57"/>
      <c r="D88" s="57"/>
      <c r="E88" s="57"/>
      <c r="F88" s="58"/>
    </row>
    <row r="89" customFormat="1" ht="14.25" spans="1:6">
      <c r="A89" s="63"/>
    </row>
    <row r="90" customFormat="1" ht="14.25" spans="1:6">
      <c r="A90" s="36"/>
      <c r="B90" s="57"/>
      <c r="C90" s="57"/>
      <c r="D90" s="57"/>
      <c r="E90" s="57"/>
      <c r="F90" s="58"/>
    </row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</sheetData>
  <mergeCells count="3">
    <mergeCell ref="A10:A22"/>
    <mergeCell ref="A28:A40"/>
    <mergeCell ref="A49:A6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81"/>
  <sheetViews>
    <sheetView zoomScale="130" zoomScaleNormal="130" workbookViewId="0">
      <selection activeCell="A4" sqref="A4:A5"/>
    </sheetView>
  </sheetViews>
  <sheetFormatPr defaultColWidth="8.725" defaultRowHeight="13.5"/>
  <cols>
    <col min="1" max="1" width="17.975" customWidth="1"/>
    <col min="2" max="3" width="13.75"/>
    <col min="4" max="4" width="9.25"/>
    <col min="5" max="5" width="13.75"/>
    <col min="6" max="6" width="12"/>
    <col min="9" max="9" width="11.725" style="2"/>
    <col min="10" max="10" width="11.725" style="3"/>
    <col min="11" max="11" width="12.0916666666667" style="4" customWidth="1"/>
    <col min="12" max="12" width="12.275" style="2" customWidth="1"/>
    <col min="17" max="17" width="9.375"/>
  </cols>
  <sheetData>
    <row r="1" ht="14" customHeight="1" spans="1:22">
      <c r="A1" t="s">
        <v>0</v>
      </c>
      <c r="H1" s="6"/>
    </row>
    <row r="2" ht="14" customHeight="1" spans="1:22">
      <c r="A2" t="s">
        <v>84</v>
      </c>
      <c r="H2" s="6"/>
    </row>
    <row r="3" ht="14" customHeight="1" spans="1:22">
      <c r="H3" s="6"/>
    </row>
    <row r="4" ht="14" customHeight="1" spans="1:22">
      <c r="A4" s="8" t="s">
        <v>85</v>
      </c>
      <c r="B4" s="8"/>
      <c r="C4" s="8"/>
      <c r="D4" s="8"/>
      <c r="E4" s="8"/>
      <c r="F4" s="8"/>
      <c r="G4" s="8"/>
      <c r="H4" s="6"/>
    </row>
    <row r="5" ht="14" customHeight="1" spans="1:22">
      <c r="A5" s="8" t="s">
        <v>5</v>
      </c>
      <c r="B5" s="8"/>
      <c r="C5" s="8"/>
      <c r="D5" s="8"/>
      <c r="E5" s="8"/>
      <c r="F5" s="8"/>
      <c r="G5" s="8"/>
      <c r="H5" s="40" t="s">
        <v>98</v>
      </c>
      <c r="I5" s="41"/>
      <c r="J5" s="41"/>
      <c r="K5" s="41"/>
      <c r="L5" s="41"/>
    </row>
    <row r="6" spans="1:22">
      <c r="H6" s="41"/>
      <c r="I6" s="41"/>
      <c r="J6" s="41"/>
      <c r="K6" s="41"/>
      <c r="L6" s="41"/>
    </row>
    <row r="7" ht="14" customHeight="1" spans="1:22">
      <c r="A7" t="s">
        <v>59</v>
      </c>
      <c r="B7" t="s">
        <v>7</v>
      </c>
      <c r="C7" t="s">
        <v>8</v>
      </c>
      <c r="D7" t="s">
        <v>23</v>
      </c>
      <c r="E7" s="42" t="s">
        <v>60</v>
      </c>
      <c r="H7" s="41"/>
      <c r="I7" s="41"/>
      <c r="J7" s="41"/>
      <c r="K7" s="41"/>
      <c r="L7" s="41"/>
    </row>
    <row r="8" spans="1:22">
      <c r="A8" s="8" t="s">
        <v>25</v>
      </c>
      <c r="B8" cm="1">
        <f t="array" ref="B8">SLOPE(D11:D21,B11:B21)</f>
        <v>0.000183106141739635</v>
      </c>
      <c r="C8" cm="1">
        <f t="array" ref="C8">INTERCEPT(D11:D21,B11:B21)</f>
        <v>0.000953622436276966</v>
      </c>
      <c r="D8" s="12">
        <f>(C22/65535)/B8</f>
        <v>1.0000115835586</v>
      </c>
      <c r="E8" s="12">
        <f>(-C8)/B8</f>
        <v>-5.20803085694939</v>
      </c>
      <c r="H8" s="6"/>
      <c r="J8" s="8"/>
      <c r="K8" s="12"/>
      <c r="L8" s="23"/>
    </row>
    <row r="9" ht="52" customHeight="1" spans="1:22">
      <c r="A9" s="43" t="s">
        <v>14</v>
      </c>
      <c r="B9" s="43" t="s">
        <v>15</v>
      </c>
      <c r="C9" s="43" t="s">
        <v>16</v>
      </c>
      <c r="D9" s="43" t="s">
        <v>17</v>
      </c>
      <c r="E9" s="43" t="s">
        <v>18</v>
      </c>
      <c r="F9" s="43" t="s">
        <v>19</v>
      </c>
      <c r="I9" s="1"/>
      <c r="J9" s="1"/>
      <c r="K9" s="1"/>
      <c r="L9" s="1"/>
    </row>
    <row r="10" ht="15" customHeight="1" spans="1:22">
      <c r="A10" s="15" t="s">
        <v>66</v>
      </c>
      <c r="B10" s="15">
        <v>0</v>
      </c>
      <c r="C10" s="15">
        <v>0</v>
      </c>
      <c r="D10" s="16">
        <v>0.0049</v>
      </c>
      <c r="E10" s="15">
        <f>D10-C10</f>
        <v>0.0049</v>
      </c>
      <c r="F10" s="17">
        <f>E10/12</f>
        <v>0.000408333333333333</v>
      </c>
      <c r="I10" s="1"/>
      <c r="J10" s="1"/>
      <c r="K10" s="1"/>
      <c r="L10" s="1"/>
    </row>
    <row r="11" s="1" customFormat="1" ht="15" customHeight="1" spans="1:22">
      <c r="A11" s="15"/>
      <c r="B11" s="15">
        <v>5461</v>
      </c>
      <c r="C11" s="15">
        <v>1</v>
      </c>
      <c r="D11" s="16">
        <v>0.9941</v>
      </c>
      <c r="E11" s="15">
        <f t="shared" ref="E11:E22" si="0">D11-C11</f>
        <v>-0.00590000000000002</v>
      </c>
      <c r="F11" s="17">
        <f t="shared" ref="F11:F22" si="1">E11/12</f>
        <v>-0.000491666666666668</v>
      </c>
      <c r="H11"/>
      <c r="I11" s="1"/>
      <c r="J11" s="1"/>
      <c r="K11" s="1"/>
      <c r="L11" s="1"/>
      <c r="M11"/>
    </row>
    <row r="12" s="1" customFormat="1" ht="15" customHeight="1" spans="1:22">
      <c r="A12" s="15"/>
      <c r="B12" s="15">
        <v>10923</v>
      </c>
      <c r="C12" s="15">
        <v>2</v>
      </c>
      <c r="D12" s="16">
        <v>2.0041</v>
      </c>
      <c r="E12" s="15">
        <f t="shared" si="0"/>
        <v>0.00410000000000021</v>
      </c>
      <c r="F12" s="17">
        <f t="shared" si="1"/>
        <v>0.000341666666666685</v>
      </c>
      <c r="H12"/>
      <c r="I12" s="1"/>
      <c r="J12" s="1"/>
      <c r="K12" s="1"/>
      <c r="L12" s="1"/>
      <c r="M12"/>
    </row>
    <row r="13" s="1" customFormat="1" ht="15" customHeight="1" spans="1:22">
      <c r="A13" s="15"/>
      <c r="B13" s="15">
        <v>16384</v>
      </c>
      <c r="C13" s="15">
        <v>3</v>
      </c>
      <c r="D13" s="16">
        <v>3.0035</v>
      </c>
      <c r="E13" s="15">
        <f t="shared" si="0"/>
        <v>0.00349999999999984</v>
      </c>
      <c r="F13" s="17">
        <f t="shared" si="1"/>
        <v>0.000291666666666653</v>
      </c>
      <c r="G13"/>
      <c r="H13"/>
      <c r="I13"/>
      <c r="J13"/>
      <c r="K13"/>
      <c r="L13"/>
      <c r="M13"/>
    </row>
    <row r="14" s="1" customFormat="1" ht="15" customHeight="1" spans="1:22">
      <c r="A14" s="15"/>
      <c r="B14" s="15">
        <v>21845</v>
      </c>
      <c r="C14" s="15">
        <v>4</v>
      </c>
      <c r="D14" s="16">
        <v>4.0052</v>
      </c>
      <c r="E14" s="15">
        <f t="shared" si="0"/>
        <v>0.00520000000000032</v>
      </c>
      <c r="F14" s="17">
        <f t="shared" si="1"/>
        <v>0.00043333333333336</v>
      </c>
      <c r="G14"/>
      <c r="H14"/>
      <c r="I14"/>
      <c r="J14"/>
      <c r="K14"/>
      <c r="L14"/>
      <c r="M14"/>
    </row>
    <row r="15" s="1" customFormat="1" ht="15" customHeight="1" spans="1:22">
      <c r="A15" s="15"/>
      <c r="B15" s="15">
        <v>27306</v>
      </c>
      <c r="C15" s="15">
        <v>5</v>
      </c>
      <c r="D15" s="16">
        <v>5.003</v>
      </c>
      <c r="E15" s="15">
        <f t="shared" si="0"/>
        <v>0.00300000000000011</v>
      </c>
      <c r="F15" s="17">
        <f t="shared" si="1"/>
        <v>0.000250000000000009</v>
      </c>
      <c r="G15"/>
      <c r="H15"/>
      <c r="I15"/>
      <c r="J15"/>
      <c r="K15"/>
      <c r="L15"/>
      <c r="M15"/>
    </row>
    <row r="16" s="1" customFormat="1" ht="15" customHeight="1" spans="1:22">
      <c r="A16" s="15"/>
      <c r="B16" s="15">
        <v>32768</v>
      </c>
      <c r="C16" s="15">
        <v>6</v>
      </c>
      <c r="D16" s="16">
        <v>5.9982</v>
      </c>
      <c r="E16" s="15">
        <f t="shared" si="0"/>
        <v>-0.00180000000000025</v>
      </c>
      <c r="F16" s="17">
        <f t="shared" si="1"/>
        <v>-0.00015000000000002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</row>
    <row r="17" s="1" customFormat="1" ht="15" customHeight="1" spans="1:22">
      <c r="A17" s="15"/>
      <c r="B17" s="15">
        <v>38229</v>
      </c>
      <c r="C17" s="15">
        <v>7</v>
      </c>
      <c r="D17" s="16">
        <v>7.0005</v>
      </c>
      <c r="E17" s="15">
        <f t="shared" si="0"/>
        <v>0.000499999999999723</v>
      </c>
      <c r="F17" s="17">
        <f t="shared" si="1"/>
        <v>4.16666666666436e-5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</row>
    <row r="18" spans="1:22">
      <c r="A18" s="15"/>
      <c r="B18" s="15">
        <v>43690</v>
      </c>
      <c r="C18" s="15">
        <v>8</v>
      </c>
      <c r="D18" s="16">
        <v>7.9988</v>
      </c>
      <c r="E18" s="15">
        <f t="shared" si="0"/>
        <v>-0.00119999999999987</v>
      </c>
      <c r="F18" s="17">
        <f t="shared" si="1"/>
        <v>-9.9999999999989e-5</v>
      </c>
      <c r="I18"/>
      <c r="J18"/>
      <c r="K18"/>
      <c r="L18"/>
    </row>
    <row r="19" ht="14" customHeight="1" spans="1:22">
      <c r="A19" s="15"/>
      <c r="B19" s="15">
        <v>49151</v>
      </c>
      <c r="C19" s="15">
        <v>9</v>
      </c>
      <c r="D19" s="16">
        <v>8.9997</v>
      </c>
      <c r="E19" s="15">
        <f t="shared" si="0"/>
        <v>-0.000299999999999301</v>
      </c>
      <c r="F19" s="17">
        <f t="shared" si="1"/>
        <v>-2.49999999999417e-5</v>
      </c>
      <c r="I19"/>
      <c r="J19"/>
      <c r="K19"/>
      <c r="L19"/>
    </row>
    <row r="20" spans="1:22">
      <c r="A20" s="15"/>
      <c r="B20" s="15">
        <v>54613</v>
      </c>
      <c r="C20" s="15">
        <v>10</v>
      </c>
      <c r="D20" s="16">
        <v>10.0019</v>
      </c>
      <c r="E20" s="15">
        <f t="shared" si="0"/>
        <v>0.00189999999999912</v>
      </c>
      <c r="F20" s="17">
        <f t="shared" si="1"/>
        <v>0.00015833333333326</v>
      </c>
      <c r="I20"/>
      <c r="J20"/>
      <c r="K20"/>
      <c r="L20"/>
    </row>
    <row r="21" ht="15" customHeight="1" spans="1:22">
      <c r="A21" s="15"/>
      <c r="B21" s="15">
        <v>60074</v>
      </c>
      <c r="C21" s="15">
        <v>11</v>
      </c>
      <c r="D21" s="16">
        <v>11.001</v>
      </c>
      <c r="E21" s="15">
        <f t="shared" si="0"/>
        <v>0.000999999999999446</v>
      </c>
      <c r="F21" s="17">
        <f t="shared" si="1"/>
        <v>8.33333333332871e-5</v>
      </c>
      <c r="I21"/>
      <c r="J21"/>
      <c r="K21"/>
      <c r="L21"/>
    </row>
    <row r="22" spans="1:22">
      <c r="A22" s="15"/>
      <c r="B22" s="15">
        <v>65535</v>
      </c>
      <c r="C22" s="15">
        <v>12</v>
      </c>
      <c r="D22" s="16">
        <v>12.0043</v>
      </c>
      <c r="E22" s="15">
        <f t="shared" si="0"/>
        <v>0.00430000000000064</v>
      </c>
      <c r="F22" s="17">
        <f t="shared" si="1"/>
        <v>0.000358333333333386</v>
      </c>
      <c r="I22"/>
      <c r="J22"/>
      <c r="K22"/>
      <c r="L22"/>
    </row>
    <row r="23" ht="14" customHeight="1" spans="1:22">
      <c r="I23"/>
      <c r="J23"/>
      <c r="K23"/>
      <c r="L23"/>
    </row>
    <row r="24" spans="1:22">
      <c r="A24" s="18"/>
      <c r="B24" s="18"/>
      <c r="C24" s="18"/>
      <c r="D24" s="18"/>
      <c r="E24" s="18"/>
      <c r="F24" s="18"/>
      <c r="I24"/>
      <c r="J24"/>
      <c r="K24"/>
      <c r="L24"/>
    </row>
    <row r="25" spans="1:22">
      <c r="A25" s="8" t="s">
        <v>67</v>
      </c>
      <c r="B25" s="18"/>
      <c r="C25" s="18"/>
      <c r="D25" s="18"/>
      <c r="E25" s="18"/>
      <c r="F25" s="18"/>
      <c r="I25"/>
      <c r="J25"/>
      <c r="K25"/>
      <c r="L25"/>
    </row>
    <row r="26" ht="36" spans="1:22">
      <c r="A26" s="43" t="s">
        <v>14</v>
      </c>
      <c r="B26" s="43" t="s">
        <v>15</v>
      </c>
      <c r="C26" s="43" t="s">
        <v>16</v>
      </c>
      <c r="D26" s="43" t="s">
        <v>17</v>
      </c>
      <c r="E26" s="43" t="s">
        <v>18</v>
      </c>
      <c r="F26" s="43" t="s">
        <v>19</v>
      </c>
      <c r="I26"/>
      <c r="J26"/>
      <c r="K26"/>
      <c r="L26"/>
    </row>
    <row r="27" spans="1:22">
      <c r="A27" s="19" t="s">
        <v>69</v>
      </c>
      <c r="B27" s="20">
        <f>C27/10*65535</f>
        <v>0</v>
      </c>
      <c r="C27" s="15">
        <v>0</v>
      </c>
      <c r="D27" s="16">
        <v>0.005</v>
      </c>
      <c r="E27" s="15">
        <f t="shared" ref="E27:E39" si="2">D27-C27</f>
        <v>0.005</v>
      </c>
      <c r="F27" s="17">
        <f t="shared" ref="F27:F39" si="3">E27/12</f>
        <v>0.000416666666666667</v>
      </c>
      <c r="I27"/>
      <c r="J27"/>
      <c r="K27"/>
      <c r="L27"/>
    </row>
    <row r="28" spans="1:22">
      <c r="A28" s="21"/>
      <c r="B28" s="20">
        <f>C28/10*65535</f>
        <v>6553.5</v>
      </c>
      <c r="C28" s="15">
        <v>1</v>
      </c>
      <c r="D28" s="16">
        <v>1.0046</v>
      </c>
      <c r="E28" s="15">
        <f t="shared" si="2"/>
        <v>0.00459999999999994</v>
      </c>
      <c r="F28" s="17">
        <f t="shared" si="3"/>
        <v>0.000383333333333328</v>
      </c>
      <c r="I28"/>
      <c r="J28"/>
      <c r="K28"/>
      <c r="L28"/>
    </row>
    <row r="29" spans="1:22">
      <c r="A29" s="21"/>
      <c r="B29" s="20">
        <f>C29/10*65535</f>
        <v>13107</v>
      </c>
      <c r="C29" s="15">
        <v>2</v>
      </c>
      <c r="D29" s="16">
        <v>2.0055</v>
      </c>
      <c r="E29" s="15">
        <f t="shared" si="2"/>
        <v>0.00550000000000006</v>
      </c>
      <c r="F29" s="17">
        <f t="shared" si="3"/>
        <v>0.000458333333333338</v>
      </c>
      <c r="I29"/>
      <c r="J29"/>
      <c r="K29"/>
      <c r="L29"/>
    </row>
    <row r="30" spans="1:22">
      <c r="A30" s="21"/>
      <c r="B30" s="20">
        <f>C30/10*65535</f>
        <v>19660.5</v>
      </c>
      <c r="C30" s="15">
        <v>3</v>
      </c>
      <c r="D30" s="16">
        <v>3.0004</v>
      </c>
      <c r="E30" s="15">
        <f t="shared" si="2"/>
        <v>0.000399999999999956</v>
      </c>
      <c r="F30" s="17">
        <f t="shared" si="3"/>
        <v>3.33333333333297e-5</v>
      </c>
      <c r="I30"/>
      <c r="J30"/>
      <c r="K30"/>
      <c r="L30"/>
    </row>
    <row r="31" spans="1:22">
      <c r="A31" s="21"/>
      <c r="B31" s="20">
        <f t="shared" ref="B28:B37" si="4">C31/10*65535</f>
        <v>26214</v>
      </c>
      <c r="C31" s="15">
        <v>4</v>
      </c>
      <c r="D31" s="16">
        <v>4.0032</v>
      </c>
      <c r="E31" s="15">
        <f t="shared" si="2"/>
        <v>0.00319999999999965</v>
      </c>
      <c r="F31" s="17">
        <f t="shared" si="3"/>
        <v>0.000266666666666637</v>
      </c>
      <c r="I31"/>
      <c r="J31"/>
      <c r="K31"/>
      <c r="L31"/>
    </row>
    <row r="32" spans="1:22">
      <c r="A32" s="21"/>
      <c r="B32" s="20">
        <f t="shared" si="4"/>
        <v>32767.5</v>
      </c>
      <c r="C32" s="15">
        <v>5</v>
      </c>
      <c r="D32" s="16">
        <v>4.9993</v>
      </c>
      <c r="E32" s="15">
        <f t="shared" si="2"/>
        <v>-0.000700000000000145</v>
      </c>
      <c r="F32" s="17">
        <f t="shared" si="3"/>
        <v>-5.83333333333454e-5</v>
      </c>
      <c r="I32"/>
      <c r="J32"/>
      <c r="K32"/>
      <c r="L32"/>
    </row>
    <row r="33" spans="1:12">
      <c r="A33" s="21"/>
      <c r="B33" s="20">
        <f t="shared" si="4"/>
        <v>39321</v>
      </c>
      <c r="C33" s="15">
        <v>6</v>
      </c>
      <c r="D33" s="16">
        <v>6.0001</v>
      </c>
      <c r="E33" s="15">
        <f t="shared" si="2"/>
        <v>9.99999999997669e-5</v>
      </c>
      <c r="F33" s="17">
        <f t="shared" si="3"/>
        <v>8.33333333331391e-6</v>
      </c>
      <c r="I33"/>
      <c r="J33"/>
      <c r="K33"/>
      <c r="L33"/>
    </row>
    <row r="34" spans="1:12">
      <c r="A34" s="21"/>
      <c r="B34" s="20">
        <f t="shared" si="4"/>
        <v>45874.5</v>
      </c>
      <c r="C34" s="15">
        <v>7</v>
      </c>
      <c r="D34" s="16">
        <v>7.0007</v>
      </c>
      <c r="E34" s="15">
        <f t="shared" si="2"/>
        <v>0.000700000000000145</v>
      </c>
      <c r="F34" s="17">
        <f t="shared" si="3"/>
        <v>5.83333333333454e-5</v>
      </c>
      <c r="I34"/>
      <c r="J34"/>
      <c r="K34"/>
      <c r="L34"/>
    </row>
    <row r="35" spans="1:12">
      <c r="A35" s="21"/>
      <c r="B35" s="20">
        <f t="shared" si="4"/>
        <v>52428</v>
      </c>
      <c r="C35" s="15">
        <v>8</v>
      </c>
      <c r="D35" s="16">
        <v>8</v>
      </c>
      <c r="E35" s="15">
        <f t="shared" si="2"/>
        <v>0</v>
      </c>
      <c r="F35" s="17">
        <f t="shared" si="3"/>
        <v>0</v>
      </c>
      <c r="I35"/>
      <c r="J35"/>
      <c r="K35"/>
      <c r="L35"/>
    </row>
    <row r="36" spans="1:12">
      <c r="A36" s="21"/>
      <c r="B36" s="20">
        <f t="shared" si="4"/>
        <v>58981.5</v>
      </c>
      <c r="C36" s="15">
        <v>9</v>
      </c>
      <c r="D36" s="16">
        <v>9.0003</v>
      </c>
      <c r="E36" s="15">
        <f t="shared" si="2"/>
        <v>0.000299999999999301</v>
      </c>
      <c r="F36" s="17">
        <f t="shared" si="3"/>
        <v>2.49999999999417e-5</v>
      </c>
      <c r="I36"/>
      <c r="J36"/>
      <c r="K36"/>
      <c r="L36"/>
    </row>
    <row r="37" spans="1:12">
      <c r="A37" s="22"/>
      <c r="B37" s="20">
        <f t="shared" si="4"/>
        <v>65535</v>
      </c>
      <c r="C37" s="15">
        <v>10</v>
      </c>
      <c r="D37" s="16">
        <v>10.0019</v>
      </c>
      <c r="E37" s="15">
        <f t="shared" si="2"/>
        <v>0.00189999999999912</v>
      </c>
      <c r="F37" s="17">
        <f t="shared" si="3"/>
        <v>0.00015833333333326</v>
      </c>
      <c r="I37"/>
      <c r="J37"/>
      <c r="K37"/>
      <c r="L37"/>
    </row>
    <row r="38" spans="1:12">
      <c r="I38"/>
      <c r="J38"/>
      <c r="K38"/>
      <c r="L38"/>
    </row>
    <row r="39" ht="12" customHeight="1" spans="1:12">
      <c r="I39"/>
      <c r="J39"/>
      <c r="K39"/>
      <c r="L39"/>
    </row>
    <row r="40" spans="1:12">
      <c r="A40" s="8"/>
      <c r="D40" s="12"/>
      <c r="E40" s="12"/>
      <c r="J40" s="8"/>
      <c r="K40" s="12"/>
      <c r="L40" s="23"/>
    </row>
    <row r="41" spans="1:12">
      <c r="A41" s="8"/>
      <c r="D41" s="12"/>
      <c r="E41" s="12"/>
      <c r="J41" s="8"/>
      <c r="K41" s="12"/>
      <c r="L41" s="23"/>
    </row>
    <row r="42" spans="1:12">
      <c r="A42" s="8"/>
      <c r="B42" t="s">
        <v>7</v>
      </c>
      <c r="C42" t="s">
        <v>8</v>
      </c>
      <c r="D42" t="s">
        <v>23</v>
      </c>
      <c r="E42" s="42" t="s">
        <v>24</v>
      </c>
      <c r="J42" s="8"/>
      <c r="K42" s="12"/>
      <c r="L42" s="23"/>
    </row>
    <row r="43" spans="1:12">
      <c r="A43" s="8" t="s">
        <v>88</v>
      </c>
      <c r="B43" cm="1">
        <f t="array" ref="B43">SLOPE(D46:D56,B46:B56)</f>
        <v>-0.000183057534091892</v>
      </c>
      <c r="C43" cm="1">
        <f t="array" ref="C43">INTERCEPT(D46:D56,B46:B56)</f>
        <v>-0.00580092561656122</v>
      </c>
      <c r="D43" s="12">
        <f>(C57/65535)/B43</f>
        <v>1.00027711871416</v>
      </c>
      <c r="E43" s="12">
        <f>(-C43)/B43</f>
        <v>-31.6890842288373</v>
      </c>
      <c r="I43" s="2" t="s">
        <v>89</v>
      </c>
      <c r="J43" s="8" t="s">
        <v>13</v>
      </c>
      <c r="K43" s="12"/>
      <c r="L43" s="23"/>
    </row>
    <row r="44" ht="24" spans="1:12">
      <c r="A44" s="44" t="s">
        <v>14</v>
      </c>
      <c r="B44" t="s">
        <v>15</v>
      </c>
      <c r="C44" t="s">
        <v>16</v>
      </c>
      <c r="D44" t="s">
        <v>17</v>
      </c>
      <c r="E44" t="s">
        <v>18</v>
      </c>
      <c r="F44" s="45" t="s">
        <v>19</v>
      </c>
      <c r="I44" s="44" t="s">
        <v>16</v>
      </c>
      <c r="J44" s="44" t="s">
        <v>17</v>
      </c>
      <c r="K44" s="46" t="s">
        <v>99</v>
      </c>
      <c r="L44" s="17" t="s">
        <v>19</v>
      </c>
    </row>
    <row r="45" spans="1:12">
      <c r="A45" s="126" t="s">
        <v>100</v>
      </c>
      <c r="B45" s="15">
        <v>0</v>
      </c>
      <c r="C45" s="15">
        <v>0</v>
      </c>
      <c r="D45" s="15">
        <v>0.000781</v>
      </c>
      <c r="E45" s="16">
        <f>D45-C45</f>
        <v>0.000781</v>
      </c>
      <c r="F45" s="17">
        <f>E45/-12</f>
        <v>-6.50833333333333e-5</v>
      </c>
      <c r="I45" s="15">
        <v>0</v>
      </c>
      <c r="J45" s="15">
        <v>0</v>
      </c>
      <c r="K45" s="24">
        <f>J45-I45</f>
        <v>0</v>
      </c>
      <c r="L45" s="25">
        <f>K45/-12</f>
        <v>0</v>
      </c>
    </row>
    <row r="46" spans="1:12">
      <c r="A46" s="21"/>
      <c r="B46" s="15">
        <v>5461</v>
      </c>
      <c r="C46" s="15">
        <v>-1</v>
      </c>
      <c r="D46" s="15">
        <v>-1.0044</v>
      </c>
      <c r="E46" s="16">
        <f t="shared" ref="E46:E57" si="5">D46-C46</f>
        <v>-0.00439999999999996</v>
      </c>
      <c r="F46" s="17">
        <f>E46/-12</f>
        <v>0.000366666666666663</v>
      </c>
      <c r="I46" s="15">
        <v>-1</v>
      </c>
      <c r="J46" s="15">
        <v>-0.9987</v>
      </c>
      <c r="K46" s="24">
        <f>J46-I46</f>
        <v>0.00129999999999997</v>
      </c>
      <c r="L46" s="25">
        <f t="shared" ref="L46:L57" si="6">K46/-12</f>
        <v>-0.000108333333333331</v>
      </c>
    </row>
    <row r="47" spans="1:12">
      <c r="A47" s="21"/>
      <c r="B47" s="15">
        <v>10923</v>
      </c>
      <c r="C47" s="15">
        <v>-2</v>
      </c>
      <c r="D47" s="15">
        <v>-2.0038</v>
      </c>
      <c r="E47" s="16">
        <f t="shared" si="5"/>
        <v>-0.00380000000000003</v>
      </c>
      <c r="F47" s="17">
        <f t="shared" ref="F46:F57" si="7">E47/-12</f>
        <v>0.000316666666666669</v>
      </c>
      <c r="I47" s="15">
        <v>-2</v>
      </c>
      <c r="J47" s="15">
        <v>-1.9986</v>
      </c>
      <c r="K47" s="24">
        <f t="shared" ref="K46:K57" si="8">J47-I47</f>
        <v>0.00140000000000007</v>
      </c>
      <c r="L47" s="25">
        <f t="shared" si="6"/>
        <v>-0.000116666666666672</v>
      </c>
    </row>
    <row r="48" spans="1:12">
      <c r="A48" s="21"/>
      <c r="B48" s="15">
        <v>16384</v>
      </c>
      <c r="C48" s="15">
        <v>-3</v>
      </c>
      <c r="D48" s="15">
        <v>-3.005</v>
      </c>
      <c r="E48" s="16">
        <f t="shared" si="5"/>
        <v>-0.00499999999999989</v>
      </c>
      <c r="F48" s="17">
        <f t="shared" si="7"/>
        <v>0.000416666666666658</v>
      </c>
      <c r="I48" s="15">
        <v>-3</v>
      </c>
      <c r="J48" s="15">
        <v>-3.0009</v>
      </c>
      <c r="K48" s="24">
        <f t="shared" si="8"/>
        <v>-0.000900000000000123</v>
      </c>
      <c r="L48" s="25">
        <f t="shared" si="6"/>
        <v>7.50000000000102e-5</v>
      </c>
    </row>
    <row r="49" spans="1:12">
      <c r="A49" s="21"/>
      <c r="B49" s="15">
        <v>21845</v>
      </c>
      <c r="C49" s="15">
        <v>-4</v>
      </c>
      <c r="D49" s="15">
        <v>-4.0079</v>
      </c>
      <c r="E49" s="16">
        <f t="shared" si="5"/>
        <v>-0.00790000000000024</v>
      </c>
      <c r="F49" s="17">
        <f t="shared" si="7"/>
        <v>0.000658333333333353</v>
      </c>
      <c r="I49" s="15">
        <v>-4</v>
      </c>
      <c r="J49" s="15">
        <v>-4.0031</v>
      </c>
      <c r="K49" s="24">
        <f t="shared" si="8"/>
        <v>-0.00309999999999988</v>
      </c>
      <c r="L49" s="25">
        <f t="shared" si="6"/>
        <v>0.000258333333333323</v>
      </c>
    </row>
    <row r="50" spans="1:12">
      <c r="A50" s="21"/>
      <c r="B50" s="15">
        <v>27306</v>
      </c>
      <c r="C50" s="15">
        <v>-5</v>
      </c>
      <c r="D50" s="15">
        <v>-5.0066</v>
      </c>
      <c r="E50" s="16">
        <f t="shared" si="5"/>
        <v>-0.00659999999999972</v>
      </c>
      <c r="F50" s="17">
        <f t="shared" si="7"/>
        <v>0.000549999999999976</v>
      </c>
      <c r="I50" s="15">
        <v>-5</v>
      </c>
      <c r="J50" s="16">
        <v>-5.002</v>
      </c>
      <c r="K50" s="24">
        <f t="shared" si="8"/>
        <v>-0.00199999999999978</v>
      </c>
      <c r="L50" s="25">
        <f t="shared" si="6"/>
        <v>0.000166666666666648</v>
      </c>
    </row>
    <row r="51" spans="1:12">
      <c r="A51" s="21"/>
      <c r="B51" s="15">
        <v>32768</v>
      </c>
      <c r="C51" s="15">
        <v>-6</v>
      </c>
      <c r="D51" s="15">
        <v>-6.0025</v>
      </c>
      <c r="E51" s="16">
        <f t="shared" si="5"/>
        <v>-0.00250000000000039</v>
      </c>
      <c r="F51" s="17">
        <f t="shared" si="7"/>
        <v>0.000208333333333366</v>
      </c>
      <c r="I51" s="15">
        <v>-6</v>
      </c>
      <c r="J51" s="15">
        <v>-6.0042</v>
      </c>
      <c r="K51" s="24">
        <f t="shared" si="8"/>
        <v>-0.00419999999999998</v>
      </c>
      <c r="L51" s="25">
        <f t="shared" si="6"/>
        <v>0.000349999999999998</v>
      </c>
    </row>
    <row r="52" spans="1:12">
      <c r="A52" s="21"/>
      <c r="B52" s="15">
        <v>38229</v>
      </c>
      <c r="C52" s="15">
        <v>-7</v>
      </c>
      <c r="D52" s="15">
        <v>-7.0048</v>
      </c>
      <c r="E52" s="16">
        <f t="shared" si="5"/>
        <v>-0.00480000000000036</v>
      </c>
      <c r="F52" s="17">
        <f t="shared" si="7"/>
        <v>0.00040000000000003</v>
      </c>
      <c r="I52" s="15">
        <v>-7</v>
      </c>
      <c r="J52" s="15">
        <v>-7.0005</v>
      </c>
      <c r="K52" s="24">
        <f t="shared" si="8"/>
        <v>-0.000499999999999723</v>
      </c>
      <c r="L52" s="25">
        <f t="shared" si="6"/>
        <v>4.16666666666436e-5</v>
      </c>
    </row>
    <row r="53" spans="1:12">
      <c r="A53" s="21"/>
      <c r="B53" s="15">
        <v>43690</v>
      </c>
      <c r="C53" s="15">
        <v>-8</v>
      </c>
      <c r="D53" s="16">
        <v>-8.003</v>
      </c>
      <c r="E53" s="16">
        <f t="shared" si="5"/>
        <v>-0.00300000000000011</v>
      </c>
      <c r="F53" s="17">
        <f t="shared" si="7"/>
        <v>0.000250000000000009</v>
      </c>
      <c r="I53" s="15">
        <v>-8</v>
      </c>
      <c r="J53" s="15">
        <v>-7.9993</v>
      </c>
      <c r="K53" s="24">
        <f t="shared" si="8"/>
        <v>0.000700000000000145</v>
      </c>
      <c r="L53" s="25">
        <f t="shared" si="6"/>
        <v>-5.83333333333454e-5</v>
      </c>
    </row>
    <row r="54" spans="1:12">
      <c r="A54" s="21"/>
      <c r="B54" s="15">
        <v>49151</v>
      </c>
      <c r="C54" s="15">
        <v>-9</v>
      </c>
      <c r="D54" s="15">
        <v>-9.0003</v>
      </c>
      <c r="E54" s="16">
        <f t="shared" si="5"/>
        <v>-0.000299999999999301</v>
      </c>
      <c r="F54" s="17">
        <f t="shared" si="7"/>
        <v>2.49999999999417e-5</v>
      </c>
      <c r="I54" s="15">
        <v>-9</v>
      </c>
      <c r="J54" s="15">
        <v>-9.0003</v>
      </c>
      <c r="K54" s="24">
        <f t="shared" si="8"/>
        <v>-0.000299999999999301</v>
      </c>
      <c r="L54" s="25">
        <f t="shared" si="6"/>
        <v>2.49999999999417e-5</v>
      </c>
    </row>
    <row r="55" spans="1:12">
      <c r="A55" s="21"/>
      <c r="B55" s="15">
        <v>54613</v>
      </c>
      <c r="C55" s="15">
        <v>-10</v>
      </c>
      <c r="D55" s="15">
        <v>-10.0048</v>
      </c>
      <c r="E55" s="16">
        <f t="shared" si="5"/>
        <v>-0.00479999999999947</v>
      </c>
      <c r="F55" s="17">
        <f t="shared" si="7"/>
        <v>0.000399999999999956</v>
      </c>
      <c r="I55" s="15">
        <v>-10</v>
      </c>
      <c r="J55" s="15">
        <v>-10.0016</v>
      </c>
      <c r="K55" s="24">
        <f t="shared" si="8"/>
        <v>-0.00159999999999982</v>
      </c>
      <c r="L55" s="25">
        <f t="shared" si="6"/>
        <v>0.000133333333333319</v>
      </c>
    </row>
    <row r="56" spans="1:12">
      <c r="A56" s="21"/>
      <c r="B56" s="15">
        <v>60074</v>
      </c>
      <c r="C56" s="15">
        <v>-11</v>
      </c>
      <c r="D56" s="15">
        <v>-11.0027</v>
      </c>
      <c r="E56" s="16">
        <f t="shared" si="5"/>
        <v>-0.00270000000000081</v>
      </c>
      <c r="F56" s="17">
        <f t="shared" si="7"/>
        <v>0.000225000000000068</v>
      </c>
      <c r="I56" s="15">
        <v>-11</v>
      </c>
      <c r="J56" s="15">
        <v>-10.9996</v>
      </c>
      <c r="K56" s="24">
        <f t="shared" si="8"/>
        <v>0.000400000000000844</v>
      </c>
      <c r="L56" s="25">
        <f t="shared" si="6"/>
        <v>-3.33333333334037e-5</v>
      </c>
    </row>
    <row r="57" spans="1:12">
      <c r="A57" s="22"/>
      <c r="B57" s="15">
        <v>65535</v>
      </c>
      <c r="C57" s="15">
        <v>-12</v>
      </c>
      <c r="D57" s="15">
        <v>-12.0046</v>
      </c>
      <c r="E57" s="16">
        <f t="shared" si="5"/>
        <v>-0.00459999999999994</v>
      </c>
      <c r="F57" s="17">
        <f t="shared" si="7"/>
        <v>0.000383333333333328</v>
      </c>
      <c r="I57" s="15">
        <v>-12</v>
      </c>
      <c r="J57" s="15">
        <v>-12.00018</v>
      </c>
      <c r="K57" s="24">
        <f t="shared" si="8"/>
        <v>-0.000180000000000291</v>
      </c>
      <c r="L57" s="25">
        <f t="shared" si="6"/>
        <v>1.50000000000243e-5</v>
      </c>
    </row>
    <row r="58" spans="1:12">
      <c r="A58" s="26"/>
      <c r="B58" s="26"/>
      <c r="C58" s="26"/>
      <c r="D58" s="26"/>
      <c r="E58" s="26"/>
      <c r="F58" s="27"/>
      <c r="I58"/>
      <c r="J58"/>
      <c r="K58"/>
      <c r="L58"/>
    </row>
    <row r="59" spans="1:12">
      <c r="A59" s="26"/>
      <c r="B59" s="26"/>
      <c r="C59" s="26"/>
      <c r="D59" s="26"/>
      <c r="E59" s="26"/>
      <c r="F59" s="27"/>
      <c r="I59"/>
      <c r="J59"/>
      <c r="K59"/>
      <c r="L59"/>
    </row>
    <row r="60" spans="1:12">
      <c r="A60" s="47" t="s">
        <v>101</v>
      </c>
      <c r="B60" s="26"/>
      <c r="C60" s="26"/>
      <c r="D60" s="26"/>
      <c r="E60" s="26"/>
      <c r="F60" s="27"/>
      <c r="J60" s="8"/>
      <c r="K60" s="12"/>
      <c r="L60" s="23"/>
    </row>
    <row r="61" ht="36" spans="1:12">
      <c r="A61" s="43" t="s">
        <v>14</v>
      </c>
      <c r="B61" s="43" t="s">
        <v>15</v>
      </c>
      <c r="C61" s="43" t="s">
        <v>16</v>
      </c>
      <c r="D61" s="43" t="s">
        <v>17</v>
      </c>
      <c r="E61" s="43" t="s">
        <v>18</v>
      </c>
      <c r="F61" s="43" t="s">
        <v>19</v>
      </c>
      <c r="I61"/>
      <c r="J61"/>
      <c r="K61"/>
      <c r="L61"/>
    </row>
    <row r="62" spans="1:12">
      <c r="A62" s="126" t="s">
        <v>102</v>
      </c>
      <c r="B62" s="20">
        <f>-C62/10*65535</f>
        <v>0</v>
      </c>
      <c r="C62" s="15">
        <v>0</v>
      </c>
      <c r="D62" s="16">
        <v>0.0006</v>
      </c>
      <c r="E62" s="15">
        <f>D62-C62</f>
        <v>0.0006</v>
      </c>
      <c r="F62" s="17">
        <f t="shared" ref="F62:F72" si="9">E62/12</f>
        <v>5e-5</v>
      </c>
      <c r="I62"/>
      <c r="J62"/>
      <c r="K62"/>
      <c r="L62"/>
    </row>
    <row r="63" spans="1:12">
      <c r="A63" s="21"/>
      <c r="B63" s="20">
        <f t="shared" ref="B63:B72" si="10">-C63/10*65535</f>
        <v>6553.5</v>
      </c>
      <c r="C63" s="15">
        <v>-1</v>
      </c>
      <c r="D63" s="16">
        <v>-1.00406</v>
      </c>
      <c r="E63" s="15">
        <f t="shared" ref="E63:E72" si="11">C63-D63</f>
        <v>0.00405999999999995</v>
      </c>
      <c r="F63" s="17">
        <f t="shared" si="9"/>
        <v>0.000338333333333329</v>
      </c>
      <c r="I63"/>
      <c r="J63"/>
      <c r="K63"/>
      <c r="L63"/>
    </row>
    <row r="64" spans="1:12">
      <c r="A64" s="21"/>
      <c r="B64" s="20">
        <f t="shared" si="10"/>
        <v>13107</v>
      </c>
      <c r="C64" s="15">
        <v>-2</v>
      </c>
      <c r="D64" s="16">
        <v>-2.0051</v>
      </c>
      <c r="E64" s="15">
        <f t="shared" si="11"/>
        <v>0.0051000000000001</v>
      </c>
      <c r="F64" s="17">
        <f t="shared" si="9"/>
        <v>0.000425000000000009</v>
      </c>
      <c r="I64"/>
      <c r="J64"/>
      <c r="K64"/>
      <c r="L64"/>
    </row>
    <row r="65" spans="1:12">
      <c r="A65" s="21"/>
      <c r="B65" s="20">
        <f t="shared" si="10"/>
        <v>19660.5</v>
      </c>
      <c r="C65" s="15">
        <v>-3</v>
      </c>
      <c r="D65" s="16">
        <v>-3.0051</v>
      </c>
      <c r="E65" s="15">
        <f t="shared" si="11"/>
        <v>0.0051000000000001</v>
      </c>
      <c r="F65" s="17">
        <f t="shared" si="9"/>
        <v>0.000425000000000009</v>
      </c>
      <c r="I65"/>
      <c r="J65"/>
      <c r="K65"/>
      <c r="L65"/>
    </row>
    <row r="66" spans="1:12">
      <c r="A66" s="21"/>
      <c r="B66" s="20">
        <f t="shared" si="10"/>
        <v>26214</v>
      </c>
      <c r="C66" s="15">
        <v>-4</v>
      </c>
      <c r="D66" s="16">
        <v>-4.0058</v>
      </c>
      <c r="E66" s="15">
        <f t="shared" si="11"/>
        <v>0.00579999999999981</v>
      </c>
      <c r="F66" s="17">
        <f t="shared" si="9"/>
        <v>0.000483333333333317</v>
      </c>
      <c r="I66"/>
      <c r="J66"/>
      <c r="K66"/>
      <c r="L66"/>
    </row>
    <row r="67" spans="1:12">
      <c r="A67" s="21"/>
      <c r="B67" s="20">
        <f t="shared" si="10"/>
        <v>32767.5</v>
      </c>
      <c r="C67" s="15">
        <v>-5</v>
      </c>
      <c r="D67" s="16">
        <v>-5.0028</v>
      </c>
      <c r="E67" s="15">
        <f t="shared" si="11"/>
        <v>0.00279999999999969</v>
      </c>
      <c r="F67" s="17">
        <f t="shared" si="9"/>
        <v>0.000233333333333308</v>
      </c>
      <c r="I67"/>
      <c r="J67"/>
      <c r="K67"/>
      <c r="L67"/>
    </row>
    <row r="68" spans="1:12">
      <c r="A68" s="21"/>
      <c r="B68" s="20">
        <f t="shared" si="10"/>
        <v>39321</v>
      </c>
      <c r="C68" s="15">
        <v>-6</v>
      </c>
      <c r="D68" s="16">
        <v>-6.0047</v>
      </c>
      <c r="E68" s="15">
        <f t="shared" si="11"/>
        <v>0.0046999999999997</v>
      </c>
      <c r="F68" s="17">
        <f t="shared" si="9"/>
        <v>0.000391666666666642</v>
      </c>
      <c r="I68"/>
      <c r="J68"/>
      <c r="K68"/>
      <c r="L68"/>
    </row>
    <row r="69" spans="1:12">
      <c r="A69" s="21"/>
      <c r="B69" s="20">
        <f t="shared" si="10"/>
        <v>45874.5</v>
      </c>
      <c r="C69" s="15">
        <v>-7</v>
      </c>
      <c r="D69" s="16">
        <v>-7.0051</v>
      </c>
      <c r="E69" s="15">
        <f t="shared" si="11"/>
        <v>0.00509999999999966</v>
      </c>
      <c r="F69" s="17">
        <f t="shared" si="9"/>
        <v>0.000424999999999972</v>
      </c>
      <c r="I69"/>
      <c r="J69"/>
      <c r="K69"/>
      <c r="L69"/>
    </row>
    <row r="70" spans="1:12">
      <c r="A70" s="21"/>
      <c r="B70" s="20">
        <f t="shared" si="10"/>
        <v>52428</v>
      </c>
      <c r="C70" s="15">
        <v>-8</v>
      </c>
      <c r="D70" s="16">
        <v>-8.0041</v>
      </c>
      <c r="E70" s="15">
        <f t="shared" si="11"/>
        <v>0.00409999999999933</v>
      </c>
      <c r="F70" s="17">
        <f t="shared" si="9"/>
        <v>0.000341666666666611</v>
      </c>
      <c r="I70"/>
      <c r="J70"/>
      <c r="K70"/>
      <c r="L70"/>
    </row>
    <row r="71" spans="1:12">
      <c r="A71" s="21"/>
      <c r="B71" s="20">
        <f t="shared" si="10"/>
        <v>58981.5</v>
      </c>
      <c r="C71" s="15">
        <v>-9</v>
      </c>
      <c r="D71" s="16">
        <v>-9.0003</v>
      </c>
      <c r="E71" s="15">
        <f t="shared" si="11"/>
        <v>0.000299999999999301</v>
      </c>
      <c r="F71" s="17">
        <f t="shared" si="9"/>
        <v>2.49999999999417e-5</v>
      </c>
      <c r="I71"/>
      <c r="J71"/>
      <c r="K71"/>
      <c r="L71"/>
    </row>
    <row r="72" spans="1:12">
      <c r="A72" s="22"/>
      <c r="B72" s="20">
        <f t="shared" si="10"/>
        <v>65535</v>
      </c>
      <c r="C72" s="15">
        <v>-10</v>
      </c>
      <c r="D72" s="16">
        <v>-10.005</v>
      </c>
      <c r="E72" s="15">
        <f t="shared" si="11"/>
        <v>0.00500000000000078</v>
      </c>
      <c r="F72" s="17">
        <f t="shared" si="9"/>
        <v>0.000416666666666732</v>
      </c>
      <c r="I72"/>
      <c r="J72"/>
      <c r="K72"/>
      <c r="L72"/>
    </row>
    <row r="73" spans="1:12">
      <c r="I73"/>
      <c r="J73"/>
      <c r="K73"/>
      <c r="L73"/>
    </row>
    <row r="74" spans="1:12">
      <c r="D74" s="12"/>
      <c r="E74" s="12"/>
      <c r="I74"/>
      <c r="J74"/>
      <c r="K74"/>
      <c r="L74"/>
    </row>
    <row r="75" spans="1:12">
      <c r="I75"/>
      <c r="J75"/>
      <c r="K75"/>
      <c r="L75"/>
    </row>
    <row r="76" spans="1:12">
      <c r="B76" t="s">
        <v>7</v>
      </c>
      <c r="C76" t="s">
        <v>8</v>
      </c>
      <c r="D76" t="s">
        <v>23</v>
      </c>
      <c r="E76" s="42" t="s">
        <v>24</v>
      </c>
      <c r="I76"/>
      <c r="J76"/>
      <c r="K76"/>
      <c r="L76"/>
    </row>
    <row r="77" spans="1:12">
      <c r="A77" s="8" t="s">
        <v>91</v>
      </c>
      <c r="B77" cm="1">
        <f t="array" ref="B77">SLOPE(D80:D87,B80:B87)</f>
        <v>0.000367430792688516</v>
      </c>
      <c r="C77" cm="1">
        <f t="array" ref="C77">INTERCEPT(D80:D87,B80:B87)</f>
        <v>0.000288835156039724</v>
      </c>
      <c r="D77" s="12">
        <f>(C88/65535)/B77</f>
        <v>0.996695249304183</v>
      </c>
      <c r="E77" s="12">
        <f>(-C77)/B77</f>
        <v>-0.786094039441544</v>
      </c>
      <c r="I77" s="2" t="s">
        <v>30</v>
      </c>
      <c r="J77" s="8" t="s">
        <v>13</v>
      </c>
      <c r="K77" s="12"/>
      <c r="L77" s="23"/>
    </row>
    <row r="78" ht="36.75" spans="1:12">
      <c r="A78" s="44" t="s">
        <v>14</v>
      </c>
      <c r="B78" s="44" t="s">
        <v>15</v>
      </c>
      <c r="C78" s="44" t="s">
        <v>16</v>
      </c>
      <c r="D78" s="44" t="s">
        <v>17</v>
      </c>
      <c r="E78" s="44" t="s">
        <v>18</v>
      </c>
      <c r="F78" s="43" t="s">
        <v>19</v>
      </c>
      <c r="I78" s="44" t="s">
        <v>16</v>
      </c>
      <c r="J78" s="44" t="s">
        <v>17</v>
      </c>
      <c r="K78" s="46" t="s">
        <v>99</v>
      </c>
      <c r="L78" s="17" t="s">
        <v>19</v>
      </c>
    </row>
    <row r="79" ht="14.25" spans="1:12">
      <c r="A79" s="15" t="s">
        <v>103</v>
      </c>
      <c r="B79" s="15">
        <v>0</v>
      </c>
      <c r="C79" s="15">
        <v>0</v>
      </c>
      <c r="D79" s="15">
        <v>0.0042</v>
      </c>
      <c r="E79" s="15">
        <f>D79-C79</f>
        <v>0.0042</v>
      </c>
      <c r="F79" s="17">
        <f>E79/24</f>
        <v>0.000175</v>
      </c>
      <c r="G79" s="28"/>
      <c r="I79" s="15">
        <v>0</v>
      </c>
      <c r="J79" s="15">
        <v>0</v>
      </c>
      <c r="K79" s="29">
        <f>J79-I79</f>
        <v>0</v>
      </c>
      <c r="L79" s="30">
        <f>K79/24</f>
        <v>0</v>
      </c>
    </row>
    <row r="80" ht="14.25" spans="1:12">
      <c r="A80" s="15"/>
      <c r="B80" s="15">
        <v>5461</v>
      </c>
      <c r="C80" s="15">
        <v>2</v>
      </c>
      <c r="D80" s="15">
        <v>2.0127</v>
      </c>
      <c r="E80" s="15">
        <f t="shared" ref="E80:E88" si="12">D80-C80</f>
        <v>0.0127000000000002</v>
      </c>
      <c r="F80" s="17">
        <f t="shared" ref="F80:F88" si="13">E80/24</f>
        <v>0.000529166666666673</v>
      </c>
      <c r="G80" s="28"/>
      <c r="I80" s="15">
        <v>2</v>
      </c>
      <c r="J80" s="15">
        <v>2.0098</v>
      </c>
      <c r="K80" s="29">
        <f t="shared" ref="K80:K88" si="14">J80-I80</f>
        <v>0.00979999999999981</v>
      </c>
      <c r="L80" s="30">
        <f t="shared" ref="L80:L88" si="15">K80/24</f>
        <v>0.000408333333333325</v>
      </c>
    </row>
    <row r="81" ht="14.25" spans="1:12">
      <c r="A81" s="15"/>
      <c r="B81" s="15">
        <v>10923</v>
      </c>
      <c r="C81" s="15">
        <v>4</v>
      </c>
      <c r="D81" s="15">
        <v>4.0147</v>
      </c>
      <c r="E81" s="15">
        <f t="shared" si="12"/>
        <v>0.0147000000000004</v>
      </c>
      <c r="F81" s="17">
        <f t="shared" si="13"/>
        <v>0.000612500000000016</v>
      </c>
      <c r="G81" s="28"/>
      <c r="I81" s="15">
        <v>4</v>
      </c>
      <c r="J81" s="15">
        <v>4.0032</v>
      </c>
      <c r="K81" s="29">
        <f t="shared" si="14"/>
        <v>0.00319999999999965</v>
      </c>
      <c r="L81" s="30">
        <f t="shared" si="15"/>
        <v>0.000133333333333319</v>
      </c>
    </row>
    <row r="82" ht="14.25" spans="1:12">
      <c r="A82" s="15"/>
      <c r="B82" s="15">
        <v>21845</v>
      </c>
      <c r="C82" s="15">
        <v>8</v>
      </c>
      <c r="D82" s="15">
        <v>8.0287</v>
      </c>
      <c r="E82" s="15">
        <f t="shared" si="12"/>
        <v>0.0287000000000006</v>
      </c>
      <c r="F82" s="31">
        <f t="shared" si="13"/>
        <v>0.00119583333333336</v>
      </c>
      <c r="G82" s="28"/>
      <c r="I82" s="15">
        <v>8</v>
      </c>
      <c r="J82" s="15">
        <v>8.0042</v>
      </c>
      <c r="K82" s="29">
        <f t="shared" si="14"/>
        <v>0.00420000000000087</v>
      </c>
      <c r="L82" s="30">
        <f t="shared" si="15"/>
        <v>0.000175000000000036</v>
      </c>
    </row>
    <row r="83" ht="14.25" spans="1:12">
      <c r="A83" s="15"/>
      <c r="B83" s="15">
        <v>27306</v>
      </c>
      <c r="C83" s="15">
        <v>10</v>
      </c>
      <c r="D83" s="15">
        <v>10.0311</v>
      </c>
      <c r="E83" s="15">
        <f t="shared" si="12"/>
        <v>0.0311000000000003</v>
      </c>
      <c r="F83" s="31">
        <f t="shared" si="13"/>
        <v>0.00129583333333335</v>
      </c>
      <c r="G83" s="28"/>
      <c r="I83" s="15">
        <v>10</v>
      </c>
      <c r="J83" s="15">
        <v>10</v>
      </c>
      <c r="K83" s="29">
        <f t="shared" si="14"/>
        <v>0</v>
      </c>
      <c r="L83" s="30">
        <f t="shared" si="15"/>
        <v>0</v>
      </c>
    </row>
    <row r="84" ht="14.25" spans="1:12">
      <c r="A84" s="15"/>
      <c r="B84" s="15">
        <v>32768</v>
      </c>
      <c r="C84" s="15">
        <v>12</v>
      </c>
      <c r="D84" s="15">
        <v>12.0279</v>
      </c>
      <c r="E84" s="15">
        <f t="shared" si="12"/>
        <v>0.0279000000000007</v>
      </c>
      <c r="F84" s="31">
        <f t="shared" si="13"/>
        <v>0.00116250000000003</v>
      </c>
      <c r="G84" s="28"/>
      <c r="I84" s="15">
        <v>12</v>
      </c>
      <c r="J84" s="15">
        <v>12.0032</v>
      </c>
      <c r="K84" s="29">
        <f t="shared" si="14"/>
        <v>0.00319999999999965</v>
      </c>
      <c r="L84" s="30">
        <f t="shared" si="15"/>
        <v>0.000133333333333319</v>
      </c>
    </row>
    <row r="85" ht="14.25" spans="1:12">
      <c r="A85" s="15"/>
      <c r="B85" s="15">
        <v>43690</v>
      </c>
      <c r="C85" s="15">
        <v>16</v>
      </c>
      <c r="D85" s="15">
        <v>16.0476</v>
      </c>
      <c r="E85" s="15">
        <f t="shared" si="12"/>
        <v>0.0475999999999992</v>
      </c>
      <c r="F85" s="31">
        <f t="shared" si="13"/>
        <v>0.0019833333333333</v>
      </c>
      <c r="G85" s="28"/>
      <c r="I85" s="15">
        <v>16</v>
      </c>
      <c r="J85" s="15">
        <v>15.9957</v>
      </c>
      <c r="K85" s="29">
        <f t="shared" si="14"/>
        <v>-0.00430000000000064</v>
      </c>
      <c r="L85" s="30">
        <f t="shared" si="15"/>
        <v>-0.000179166666666693</v>
      </c>
    </row>
    <row r="86" spans="1:12">
      <c r="A86" s="15"/>
      <c r="B86" s="15">
        <v>49151</v>
      </c>
      <c r="C86" s="15">
        <v>18</v>
      </c>
      <c r="D86" s="15">
        <v>18.0602</v>
      </c>
      <c r="E86" s="15">
        <f t="shared" si="12"/>
        <v>0.0601999999999983</v>
      </c>
      <c r="F86" s="32">
        <f t="shared" si="13"/>
        <v>0.00250833333333326</v>
      </c>
      <c r="G86" s="33"/>
      <c r="I86" s="15">
        <v>18</v>
      </c>
      <c r="J86" s="15">
        <v>18.0024</v>
      </c>
      <c r="K86" s="29">
        <f t="shared" si="14"/>
        <v>0.00240000000000151</v>
      </c>
      <c r="L86" s="30">
        <f t="shared" si="15"/>
        <v>0.000100000000000063</v>
      </c>
    </row>
    <row r="87" spans="1:12">
      <c r="A87" s="15"/>
      <c r="B87" s="15">
        <v>54613</v>
      </c>
      <c r="C87" s="15">
        <v>20</v>
      </c>
      <c r="D87" s="15">
        <v>20.0781</v>
      </c>
      <c r="E87" s="15">
        <f t="shared" si="12"/>
        <v>0.0780999999999992</v>
      </c>
      <c r="F87" s="32">
        <f t="shared" si="13"/>
        <v>0.00325416666666663</v>
      </c>
      <c r="G87" s="33"/>
      <c r="I87" s="15">
        <v>20</v>
      </c>
      <c r="J87" s="15">
        <v>20.0115</v>
      </c>
      <c r="K87" s="29">
        <f t="shared" si="14"/>
        <v>0.0115000000000016</v>
      </c>
      <c r="L87" s="34">
        <f t="shared" si="15"/>
        <v>0.000479166666666734</v>
      </c>
    </row>
    <row r="88" spans="1:12">
      <c r="A88" s="15"/>
      <c r="B88" s="15">
        <v>65535</v>
      </c>
      <c r="C88" s="15">
        <v>24</v>
      </c>
      <c r="D88" s="15">
        <v>24.1111</v>
      </c>
      <c r="E88" s="15">
        <f t="shared" si="12"/>
        <v>0.1111</v>
      </c>
      <c r="F88" s="32">
        <f t="shared" si="13"/>
        <v>0.00462916666666668</v>
      </c>
      <c r="G88" s="33"/>
      <c r="I88" s="15">
        <v>24</v>
      </c>
      <c r="J88" s="16">
        <v>24.033</v>
      </c>
      <c r="K88" s="29">
        <f t="shared" si="14"/>
        <v>0.0330000000000013</v>
      </c>
      <c r="L88" s="35">
        <f t="shared" si="15"/>
        <v>0.00137500000000005</v>
      </c>
    </row>
    <row r="89" spans="1:12">
      <c r="F89" s="33"/>
      <c r="G89" s="33"/>
      <c r="I89"/>
      <c r="J89"/>
      <c r="K89"/>
      <c r="L89"/>
    </row>
    <row r="90" spans="1:12">
      <c r="I90"/>
      <c r="J90"/>
      <c r="K90"/>
      <c r="L90"/>
    </row>
    <row r="91" spans="1:12">
      <c r="I91"/>
      <c r="J91"/>
      <c r="K91"/>
      <c r="L91"/>
    </row>
    <row r="92" spans="1:12">
      <c r="B92" t="s">
        <v>7</v>
      </c>
      <c r="C92" t="s">
        <v>8</v>
      </c>
      <c r="D92" t="s">
        <v>23</v>
      </c>
      <c r="E92" s="42" t="s">
        <v>24</v>
      </c>
    </row>
    <row r="93" spans="1:12">
      <c r="A93" s="8" t="s">
        <v>29</v>
      </c>
      <c r="B93" cm="1">
        <f t="array" ref="B93">SLOPE(D96:D102,B96:B102)</f>
        <v>0.00030610096777412</v>
      </c>
      <c r="C93" cm="1">
        <f t="array" ref="C93">INTERCEPT(D96:D102,B96:B102)</f>
        <v>0.00445082417582349</v>
      </c>
      <c r="D93" s="12">
        <f>(C103/65535)/B93</f>
        <v>0.996992724829049</v>
      </c>
      <c r="E93" s="12">
        <f>(-C93)/B93</f>
        <v>-14.5403793009498</v>
      </c>
      <c r="I93" s="2" t="s">
        <v>70</v>
      </c>
      <c r="J93" s="8" t="s">
        <v>13</v>
      </c>
      <c r="K93" s="12"/>
      <c r="L93" s="23"/>
    </row>
    <row r="94" ht="36.75" spans="1:12">
      <c r="A94" s="44" t="s">
        <v>14</v>
      </c>
      <c r="B94" s="44" t="s">
        <v>15</v>
      </c>
      <c r="C94" s="44" t="s">
        <v>16</v>
      </c>
      <c r="D94" s="44" t="s">
        <v>17</v>
      </c>
      <c r="E94" s="44" t="s">
        <v>18</v>
      </c>
      <c r="F94" s="43" t="s">
        <v>19</v>
      </c>
      <c r="I94" s="44" t="s">
        <v>16</v>
      </c>
      <c r="J94" s="44" t="s">
        <v>17</v>
      </c>
      <c r="K94" s="46" t="s">
        <v>99</v>
      </c>
      <c r="L94" s="17" t="s">
        <v>19</v>
      </c>
    </row>
    <row r="95" ht="14.25" spans="1:12">
      <c r="A95" s="19" t="s">
        <v>103</v>
      </c>
      <c r="B95" s="15">
        <v>0</v>
      </c>
      <c r="C95" s="15">
        <v>0</v>
      </c>
      <c r="D95" s="15">
        <v>0.0067</v>
      </c>
      <c r="E95" s="15">
        <f t="shared" ref="E95:E104" si="16">D95-C95</f>
        <v>0.0067</v>
      </c>
      <c r="F95" s="17">
        <f t="shared" ref="F95:F104" si="17">E95/24</f>
        <v>0.000279166666666667</v>
      </c>
      <c r="G95" s="28"/>
      <c r="I95" s="15">
        <v>0</v>
      </c>
      <c r="J95" s="16">
        <v>0</v>
      </c>
      <c r="K95" s="29">
        <f t="shared" ref="K95:K103" si="18">J95-I95</f>
        <v>0</v>
      </c>
      <c r="L95" s="30">
        <f t="shared" ref="L95:L103" si="19">K95/24</f>
        <v>0</v>
      </c>
    </row>
    <row r="96" ht="14.25" spans="1:12">
      <c r="A96" s="21"/>
      <c r="B96" s="20">
        <f>C96/20*65535</f>
        <v>6553.5</v>
      </c>
      <c r="C96" s="15">
        <v>2</v>
      </c>
      <c r="D96" s="15">
        <v>2.014</v>
      </c>
      <c r="E96" s="15">
        <f t="shared" si="16"/>
        <v>0.0139999999999998</v>
      </c>
      <c r="F96" s="17">
        <f t="shared" si="17"/>
        <v>0.000583333333333325</v>
      </c>
      <c r="G96" s="28"/>
      <c r="I96" s="15">
        <v>2</v>
      </c>
      <c r="J96" s="16">
        <v>2.0054</v>
      </c>
      <c r="K96" s="29">
        <f t="shared" si="18"/>
        <v>0.00539999999999985</v>
      </c>
      <c r="L96" s="30">
        <f t="shared" si="19"/>
        <v>0.000224999999999994</v>
      </c>
    </row>
    <row r="97" ht="14.25" spans="1:12">
      <c r="A97" s="21"/>
      <c r="B97" s="20">
        <f t="shared" ref="B97:B103" si="20">C97/20*65535</f>
        <v>13107</v>
      </c>
      <c r="C97" s="15">
        <v>4</v>
      </c>
      <c r="D97" s="15">
        <v>4.0197</v>
      </c>
      <c r="E97" s="15">
        <f t="shared" si="16"/>
        <v>0.0197000000000003</v>
      </c>
      <c r="F97" s="17">
        <f t="shared" si="17"/>
        <v>0.000820833333333345</v>
      </c>
      <c r="G97" s="28"/>
      <c r="I97" s="15">
        <v>4</v>
      </c>
      <c r="J97" s="16">
        <v>4.0035</v>
      </c>
      <c r="K97" s="29">
        <f t="shared" si="18"/>
        <v>0.00349999999999984</v>
      </c>
      <c r="L97" s="30">
        <f t="shared" si="19"/>
        <v>0.000145833333333327</v>
      </c>
    </row>
    <row r="98" ht="14.25" spans="1:12">
      <c r="A98" s="21"/>
      <c r="B98" s="20">
        <f t="shared" si="20"/>
        <v>26214</v>
      </c>
      <c r="C98" s="15">
        <v>8</v>
      </c>
      <c r="D98" s="15">
        <v>8.0276</v>
      </c>
      <c r="E98" s="15">
        <f t="shared" si="16"/>
        <v>0.0275999999999996</v>
      </c>
      <c r="F98" s="31">
        <f t="shared" si="17"/>
        <v>0.00114999999999998</v>
      </c>
      <c r="G98" s="28"/>
      <c r="I98" s="15">
        <v>8</v>
      </c>
      <c r="J98" s="16">
        <v>8</v>
      </c>
      <c r="K98" s="29">
        <f t="shared" si="18"/>
        <v>0</v>
      </c>
      <c r="L98" s="30">
        <f t="shared" si="19"/>
        <v>0</v>
      </c>
    </row>
    <row r="99" ht="14.25" spans="1:12">
      <c r="A99" s="21"/>
      <c r="B99" s="20">
        <f t="shared" si="20"/>
        <v>32767.5</v>
      </c>
      <c r="C99" s="15">
        <v>10</v>
      </c>
      <c r="D99" s="15">
        <v>10.0259</v>
      </c>
      <c r="E99" s="15">
        <f t="shared" si="16"/>
        <v>0.0259</v>
      </c>
      <c r="F99" s="31">
        <f t="shared" si="17"/>
        <v>0.00107916666666667</v>
      </c>
      <c r="G99" s="28"/>
      <c r="I99" s="15">
        <v>10</v>
      </c>
      <c r="J99" s="16">
        <v>10.0035</v>
      </c>
      <c r="K99" s="29">
        <f t="shared" si="18"/>
        <v>0.00350000000000072</v>
      </c>
      <c r="L99" s="30">
        <f t="shared" si="19"/>
        <v>0.000145833333333364</v>
      </c>
    </row>
    <row r="100" ht="14.25" spans="1:12">
      <c r="A100" s="21"/>
      <c r="B100" s="20">
        <f t="shared" si="20"/>
        <v>39321</v>
      </c>
      <c r="C100" s="15">
        <v>12</v>
      </c>
      <c r="D100" s="15">
        <v>12.037</v>
      </c>
      <c r="E100" s="15">
        <f t="shared" si="16"/>
        <v>0.0370000000000008</v>
      </c>
      <c r="F100" s="31">
        <f t="shared" si="17"/>
        <v>0.0015416666666667</v>
      </c>
      <c r="G100" s="28"/>
      <c r="I100" s="15">
        <v>12</v>
      </c>
      <c r="J100" s="16">
        <v>11.997</v>
      </c>
      <c r="K100" s="29">
        <f t="shared" si="18"/>
        <v>-0.00300000000000011</v>
      </c>
      <c r="L100" s="30">
        <f t="shared" si="19"/>
        <v>-0.000125000000000005</v>
      </c>
    </row>
    <row r="101" ht="14.25" spans="1:12">
      <c r="A101" s="21"/>
      <c r="B101" s="20">
        <f t="shared" si="20"/>
        <v>52428</v>
      </c>
      <c r="C101" s="15">
        <v>16</v>
      </c>
      <c r="D101" s="15">
        <v>16.053</v>
      </c>
      <c r="E101" s="15">
        <f t="shared" si="16"/>
        <v>0.0530000000000008</v>
      </c>
      <c r="F101" s="32">
        <f t="shared" si="17"/>
        <v>0.00220833333333337</v>
      </c>
      <c r="G101" s="28"/>
      <c r="I101" s="15">
        <v>16</v>
      </c>
      <c r="J101" s="16">
        <v>16.0015</v>
      </c>
      <c r="K101" s="29">
        <f t="shared" si="18"/>
        <v>0.00150000000000006</v>
      </c>
      <c r="L101" s="30">
        <f t="shared" si="19"/>
        <v>6.25000000000024e-5</v>
      </c>
    </row>
    <row r="102" spans="1:12">
      <c r="A102" s="21"/>
      <c r="B102" s="20">
        <f t="shared" si="20"/>
        <v>58981.5</v>
      </c>
      <c r="C102" s="15">
        <v>18</v>
      </c>
      <c r="D102" s="15">
        <v>18.0651</v>
      </c>
      <c r="E102" s="15">
        <f t="shared" si="16"/>
        <v>0.065100000000001</v>
      </c>
      <c r="F102" s="32">
        <f t="shared" si="17"/>
        <v>0.00271250000000004</v>
      </c>
      <c r="I102" s="15">
        <v>18</v>
      </c>
      <c r="J102" s="16">
        <v>18.0075</v>
      </c>
      <c r="K102" s="29">
        <f t="shared" si="18"/>
        <v>0.00750000000000028</v>
      </c>
      <c r="L102" s="30">
        <f t="shared" si="19"/>
        <v>0.000312500000000012</v>
      </c>
    </row>
    <row r="103" spans="1:12">
      <c r="A103" s="22"/>
      <c r="B103" s="20">
        <f t="shared" si="20"/>
        <v>65535</v>
      </c>
      <c r="C103" s="15">
        <v>20</v>
      </c>
      <c r="D103" s="15">
        <v>20.0813</v>
      </c>
      <c r="E103" s="15">
        <f t="shared" si="16"/>
        <v>0.0812999999999988</v>
      </c>
      <c r="F103" s="32">
        <f t="shared" si="17"/>
        <v>0.00338749999999995</v>
      </c>
      <c r="I103" s="15">
        <v>20</v>
      </c>
      <c r="J103" s="16">
        <v>20.0168</v>
      </c>
      <c r="K103" s="29">
        <f t="shared" si="18"/>
        <v>0.0167999999999999</v>
      </c>
      <c r="L103" s="34">
        <f t="shared" si="19"/>
        <v>0.000699999999999997</v>
      </c>
    </row>
    <row r="104" spans="1:12">
      <c r="I104"/>
      <c r="J104"/>
      <c r="K104"/>
      <c r="L104"/>
    </row>
    <row r="105" spans="1:12">
      <c r="I105"/>
      <c r="J105"/>
      <c r="K105"/>
      <c r="L105"/>
    </row>
    <row r="106" spans="1:12">
      <c r="I106"/>
      <c r="J106"/>
      <c r="K106"/>
      <c r="L106"/>
    </row>
    <row r="107" spans="1:12">
      <c r="I107"/>
      <c r="J107"/>
      <c r="K107"/>
      <c r="L107"/>
    </row>
    <row r="108" spans="1:12">
      <c r="I108"/>
      <c r="J108"/>
      <c r="K108"/>
      <c r="L108"/>
    </row>
    <row r="109" ht="13" customHeight="1" spans="1:12">
      <c r="I109"/>
      <c r="J109"/>
      <c r="K109"/>
      <c r="L109"/>
    </row>
    <row r="110" spans="1:12">
      <c r="I110"/>
      <c r="J110"/>
      <c r="K110"/>
      <c r="L110"/>
    </row>
    <row r="111" spans="1:12">
      <c r="I111"/>
      <c r="J111"/>
      <c r="K111"/>
      <c r="L111"/>
    </row>
    <row r="112" spans="1:12">
      <c r="I112"/>
      <c r="J112"/>
      <c r="K112"/>
      <c r="L112"/>
    </row>
    <row r="113" spans="1:17">
      <c r="I113"/>
      <c r="J113"/>
      <c r="K113"/>
      <c r="L113"/>
    </row>
    <row r="114" spans="1:17">
      <c r="I114"/>
      <c r="J114"/>
      <c r="K114"/>
      <c r="L114"/>
    </row>
    <row r="115" ht="14.25" spans="1:17">
      <c r="I115"/>
      <c r="J115"/>
      <c r="K115"/>
      <c r="L115"/>
    </row>
    <row r="116" ht="14.25" spans="1:17">
      <c r="A116" s="36"/>
      <c r="B116" s="37"/>
      <c r="C116" s="37"/>
      <c r="D116" s="37"/>
      <c r="E116" s="37"/>
      <c r="F116" s="38"/>
      <c r="G116" s="39"/>
    </row>
    <row r="118" spans="1:17">
      <c r="I118"/>
      <c r="J118"/>
      <c r="K118"/>
      <c r="L118"/>
      <c r="N118" s="2"/>
      <c r="O118" s="3"/>
      <c r="P118" s="4"/>
      <c r="Q118" s="2"/>
    </row>
    <row r="119" spans="1:17">
      <c r="I119"/>
      <c r="J119"/>
      <c r="K119"/>
      <c r="L119"/>
    </row>
    <row r="120" spans="1:17">
      <c r="I120"/>
      <c r="J120"/>
      <c r="K120"/>
      <c r="L120"/>
    </row>
    <row r="121" spans="1:17">
      <c r="I121"/>
      <c r="J121"/>
      <c r="K121"/>
      <c r="L121"/>
    </row>
    <row r="122" spans="1:17">
      <c r="I122"/>
      <c r="J122"/>
      <c r="K122"/>
      <c r="L122"/>
    </row>
    <row r="123" spans="1:17">
      <c r="I123"/>
      <c r="J123"/>
      <c r="K123"/>
      <c r="L123"/>
    </row>
    <row r="124" spans="1:17">
      <c r="I124"/>
      <c r="J124"/>
      <c r="K124"/>
      <c r="L124"/>
    </row>
    <row r="125" spans="1:17">
      <c r="I125"/>
      <c r="J125"/>
      <c r="K125"/>
      <c r="L125"/>
    </row>
    <row r="126" spans="1:17">
      <c r="I126"/>
      <c r="J126"/>
      <c r="K126"/>
      <c r="L126"/>
    </row>
    <row r="127" spans="1:17">
      <c r="I127"/>
      <c r="J127"/>
      <c r="K127"/>
      <c r="L127"/>
    </row>
    <row r="128" spans="1:17">
      <c r="I128"/>
      <c r="J128"/>
      <c r="K128"/>
      <c r="L128"/>
    </row>
    <row r="129" spans="9:12">
      <c r="I129"/>
      <c r="J129"/>
      <c r="K129"/>
      <c r="L129"/>
    </row>
    <row r="130" spans="9:12">
      <c r="I130"/>
      <c r="J130"/>
      <c r="K130"/>
      <c r="L130"/>
    </row>
    <row r="131" spans="9:12">
      <c r="I131"/>
      <c r="J131"/>
      <c r="K131"/>
      <c r="L131"/>
    </row>
    <row r="132" spans="9:12">
      <c r="I132"/>
      <c r="J132"/>
      <c r="K132"/>
      <c r="L132"/>
    </row>
    <row r="133" spans="9:12">
      <c r="I133"/>
      <c r="J133"/>
      <c r="K133"/>
      <c r="L133"/>
    </row>
    <row r="134" spans="9:12">
      <c r="I134"/>
      <c r="J134"/>
      <c r="K134"/>
      <c r="L134"/>
    </row>
    <row r="135" spans="9:12">
      <c r="I135"/>
      <c r="J135"/>
      <c r="K135"/>
      <c r="L135"/>
    </row>
    <row r="136" spans="9:12">
      <c r="I136"/>
      <c r="J136"/>
      <c r="K136"/>
      <c r="L136"/>
    </row>
    <row r="137" spans="9:12">
      <c r="I137"/>
      <c r="J137"/>
      <c r="K137"/>
      <c r="L137"/>
    </row>
    <row r="138" spans="9:12">
      <c r="I138"/>
      <c r="J138"/>
      <c r="K138"/>
      <c r="L138"/>
    </row>
    <row r="139" spans="9:12">
      <c r="I139"/>
      <c r="J139"/>
      <c r="K139"/>
      <c r="L139"/>
    </row>
    <row r="140" spans="9:12">
      <c r="I140"/>
      <c r="J140"/>
      <c r="K140"/>
      <c r="L140"/>
    </row>
    <row r="141" spans="9:12">
      <c r="I141"/>
      <c r="J141"/>
      <c r="K141"/>
      <c r="L141"/>
    </row>
    <row r="142" spans="9:12">
      <c r="I142"/>
      <c r="J142"/>
      <c r="K142"/>
      <c r="L142"/>
    </row>
    <row r="143" spans="9:12">
      <c r="I143"/>
      <c r="J143"/>
      <c r="K143"/>
      <c r="L143"/>
    </row>
    <row r="144" spans="9:12">
      <c r="I144"/>
      <c r="J144"/>
      <c r="K144"/>
      <c r="L144"/>
    </row>
    <row r="145" spans="9:12">
      <c r="I145"/>
      <c r="J145"/>
      <c r="K145"/>
      <c r="L145"/>
    </row>
    <row r="146" spans="9:12">
      <c r="I146"/>
      <c r="J146"/>
      <c r="K146"/>
      <c r="L146"/>
    </row>
    <row r="147" spans="9:12">
      <c r="I147"/>
      <c r="J147"/>
      <c r="K147"/>
      <c r="L147"/>
    </row>
    <row r="148" spans="9:12">
      <c r="I148"/>
      <c r="J148"/>
      <c r="K148"/>
      <c r="L148"/>
    </row>
    <row r="149" spans="9:12">
      <c r="I149"/>
      <c r="J149"/>
      <c r="K149"/>
      <c r="L149"/>
    </row>
    <row r="150" spans="9:12">
      <c r="I150"/>
      <c r="J150"/>
      <c r="K150"/>
      <c r="L150"/>
    </row>
    <row r="151" spans="9:12">
      <c r="I151"/>
      <c r="J151"/>
      <c r="K151"/>
      <c r="L151"/>
    </row>
    <row r="152" spans="9:12">
      <c r="I152"/>
      <c r="J152"/>
      <c r="K152"/>
      <c r="L152"/>
    </row>
    <row r="153" spans="9:12">
      <c r="I153"/>
      <c r="J153"/>
      <c r="K153"/>
      <c r="L153"/>
    </row>
    <row r="154" spans="9:12">
      <c r="I154"/>
      <c r="J154"/>
      <c r="K154"/>
      <c r="L154"/>
    </row>
    <row r="155" spans="9:12">
      <c r="I155"/>
      <c r="J155"/>
      <c r="K155"/>
      <c r="L155"/>
    </row>
    <row r="156" spans="9:12">
      <c r="I156"/>
      <c r="J156"/>
      <c r="K156"/>
      <c r="L156"/>
    </row>
    <row r="157" spans="9:12">
      <c r="I157"/>
      <c r="J157"/>
      <c r="K157"/>
      <c r="L157"/>
    </row>
    <row r="158" spans="9:12">
      <c r="I158"/>
      <c r="J158"/>
      <c r="K158"/>
      <c r="L158"/>
    </row>
    <row r="159" spans="9:12">
      <c r="I159"/>
      <c r="J159"/>
      <c r="K159"/>
      <c r="L159"/>
    </row>
    <row r="160" spans="9:12">
      <c r="I160"/>
      <c r="J160"/>
      <c r="K160"/>
      <c r="L160"/>
    </row>
    <row r="161" spans="9:12">
      <c r="I161"/>
      <c r="J161"/>
      <c r="K161"/>
      <c r="L161"/>
    </row>
    <row r="162" spans="9:12">
      <c r="I162"/>
      <c r="J162"/>
      <c r="K162"/>
      <c r="L162"/>
    </row>
    <row r="163" spans="9:12">
      <c r="I163"/>
      <c r="J163"/>
      <c r="K163"/>
      <c r="L163"/>
    </row>
    <row r="164" spans="9:12">
      <c r="I164"/>
      <c r="J164"/>
      <c r="K164"/>
      <c r="L164"/>
    </row>
    <row r="165" spans="9:12">
      <c r="I165"/>
      <c r="J165"/>
      <c r="K165"/>
      <c r="L165"/>
    </row>
    <row r="166" spans="9:12">
      <c r="I166"/>
      <c r="J166"/>
      <c r="K166"/>
      <c r="L166"/>
    </row>
    <row r="167" spans="9:12">
      <c r="I167"/>
      <c r="J167"/>
      <c r="K167"/>
      <c r="L167"/>
    </row>
    <row r="168" spans="9:12">
      <c r="I168"/>
      <c r="J168"/>
      <c r="K168"/>
      <c r="L168"/>
    </row>
    <row r="169" spans="9:12">
      <c r="I169"/>
      <c r="J169"/>
      <c r="K169"/>
      <c r="L169"/>
    </row>
    <row r="170" spans="9:12">
      <c r="I170"/>
      <c r="J170"/>
      <c r="K170"/>
      <c r="L170"/>
    </row>
    <row r="171" spans="9:12">
      <c r="I171"/>
      <c r="J171"/>
      <c r="K171"/>
      <c r="L171"/>
    </row>
    <row r="172" spans="9:12">
      <c r="I172"/>
      <c r="J172"/>
      <c r="K172"/>
      <c r="L172"/>
    </row>
    <row r="173" spans="9:12">
      <c r="I173"/>
      <c r="J173"/>
      <c r="K173"/>
      <c r="L173"/>
    </row>
    <row r="174" spans="9:12">
      <c r="I174"/>
      <c r="J174"/>
      <c r="K174"/>
      <c r="L174"/>
    </row>
    <row r="175" spans="9:12">
      <c r="I175"/>
      <c r="J175"/>
      <c r="K175"/>
      <c r="L175"/>
    </row>
    <row r="176" spans="9:12">
      <c r="I176"/>
      <c r="J176"/>
      <c r="K176"/>
      <c r="L176"/>
    </row>
    <row r="177" spans="9:12">
      <c r="I177"/>
      <c r="J177"/>
      <c r="K177"/>
      <c r="L177"/>
    </row>
    <row r="178" spans="9:12">
      <c r="I178"/>
      <c r="J178"/>
      <c r="K178"/>
      <c r="L178"/>
    </row>
    <row r="179" spans="9:12">
      <c r="I179"/>
      <c r="J179"/>
      <c r="K179"/>
      <c r="L179"/>
    </row>
    <row r="180" spans="9:12">
      <c r="I180"/>
      <c r="J180"/>
      <c r="K180"/>
      <c r="L180"/>
    </row>
    <row r="181" spans="9:12">
      <c r="I181"/>
      <c r="J181"/>
      <c r="K181"/>
      <c r="L181"/>
    </row>
  </sheetData>
  <mergeCells count="7">
    <mergeCell ref="A10:A22"/>
    <mergeCell ref="A27:A37"/>
    <mergeCell ref="A45:A57"/>
    <mergeCell ref="A62:A72"/>
    <mergeCell ref="A79:A88"/>
    <mergeCell ref="A95:A103"/>
    <mergeCell ref="H5:L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81"/>
  <sheetViews>
    <sheetView tabSelected="1" zoomScale="160" zoomScaleNormal="160" workbookViewId="0">
      <selection activeCell="A93" sqref="A93"/>
    </sheetView>
  </sheetViews>
  <sheetFormatPr defaultColWidth="8.725" defaultRowHeight="13.5"/>
  <cols>
    <col min="1" max="1" width="17.975" customWidth="1"/>
    <col min="2" max="3" width="13.75"/>
    <col min="4" max="4" width="9.25"/>
    <col min="5" max="5" width="13.75"/>
    <col min="6" max="6" width="12"/>
    <col min="9" max="9" width="16.1083333333333" style="2" customWidth="1"/>
    <col min="10" max="10" width="11.725" style="3"/>
    <col min="11" max="11" width="12.0916666666667" style="4" customWidth="1"/>
    <col min="12" max="12" width="12.275" style="2" customWidth="1"/>
    <col min="17" max="17" width="9.375"/>
  </cols>
  <sheetData>
    <row r="1" customFormat="1" ht="14" customHeight="1" spans="1:22">
      <c r="A1" s="5" t="s">
        <v>32</v>
      </c>
      <c r="H1" s="6"/>
      <c r="I1" s="2"/>
      <c r="J1" s="3"/>
      <c r="K1" s="4"/>
      <c r="L1" s="2"/>
    </row>
    <row r="2" customFormat="1" ht="14" customHeight="1" spans="1:22">
      <c r="A2" s="5" t="s">
        <v>93</v>
      </c>
      <c r="H2" s="6"/>
      <c r="I2" s="2"/>
      <c r="J2" s="3"/>
      <c r="K2" s="4"/>
      <c r="L2" s="2"/>
    </row>
    <row r="3" customFormat="1" ht="14" customHeight="1" spans="1:22">
      <c r="H3" s="6"/>
      <c r="I3" s="2"/>
      <c r="J3" s="3"/>
      <c r="K3" s="4"/>
      <c r="L3" s="2"/>
    </row>
    <row r="4" customFormat="1" ht="14" customHeight="1" spans="1:22">
      <c r="A4" s="7" t="s">
        <v>94</v>
      </c>
      <c r="B4" s="8"/>
      <c r="C4" s="8"/>
      <c r="D4" s="8"/>
      <c r="E4" s="8"/>
      <c r="F4" s="8"/>
      <c r="G4" s="8"/>
      <c r="H4" s="6"/>
      <c r="I4" s="2"/>
      <c r="J4" s="3"/>
      <c r="K4" s="4"/>
      <c r="L4" s="2"/>
    </row>
    <row r="5" ht="14" customHeight="1" spans="1:22">
      <c r="A5" s="7" t="s">
        <v>37</v>
      </c>
      <c r="B5" s="8"/>
      <c r="C5" s="8"/>
      <c r="D5" s="8"/>
      <c r="E5" s="8"/>
      <c r="F5" s="8"/>
      <c r="G5" s="8"/>
      <c r="H5" s="9" t="s">
        <v>104</v>
      </c>
      <c r="I5" s="9"/>
      <c r="J5" s="9"/>
      <c r="K5" s="9"/>
      <c r="L5" s="9"/>
    </row>
    <row r="6" customFormat="1" spans="1:22">
      <c r="H6" s="9"/>
      <c r="I6" s="9"/>
      <c r="J6" s="9"/>
      <c r="K6" s="9"/>
      <c r="L6" s="9"/>
    </row>
    <row r="7" customFormat="1" ht="14" customHeight="1" spans="1:22">
      <c r="A7" s="10" t="s">
        <v>76</v>
      </c>
      <c r="B7" s="11" t="s">
        <v>39</v>
      </c>
      <c r="C7" s="11" t="s">
        <v>40</v>
      </c>
      <c r="D7" s="11" t="s">
        <v>41</v>
      </c>
      <c r="E7" s="11" t="s">
        <v>42</v>
      </c>
      <c r="H7" s="9"/>
      <c r="I7" s="9"/>
      <c r="J7" s="9"/>
      <c r="K7" s="9"/>
      <c r="L7" s="9"/>
    </row>
    <row r="8" customFormat="1" ht="15.75" spans="1:22">
      <c r="A8" s="7" t="s">
        <v>54</v>
      </c>
      <c r="B8" cm="1">
        <f t="array" ref="B8">SLOPE(D11:D21,B11:B21)</f>
        <v>0.000183106141739635</v>
      </c>
      <c r="C8" cm="1">
        <f t="array" ref="C8">INTERCEPT(D11:D21,B11:B21)</f>
        <v>0.000953622436276966</v>
      </c>
      <c r="D8" s="12">
        <f>(C22/65535)/B8</f>
        <v>1.0000115835586</v>
      </c>
      <c r="E8" s="12">
        <f>(-C8)/B8</f>
        <v>-5.20803085694939</v>
      </c>
      <c r="H8" s="9"/>
      <c r="I8" s="9"/>
      <c r="J8" s="9"/>
      <c r="K8" s="9"/>
      <c r="L8" s="9"/>
    </row>
    <row r="9" customFormat="1" ht="52" customHeight="1" spans="1:22">
      <c r="A9" s="13" t="s">
        <v>46</v>
      </c>
      <c r="B9" s="14" t="s">
        <v>47</v>
      </c>
      <c r="C9" s="14" t="s">
        <v>48</v>
      </c>
      <c r="D9" s="14" t="s">
        <v>49</v>
      </c>
      <c r="E9" s="13" t="s">
        <v>50</v>
      </c>
      <c r="F9" s="14" t="s">
        <v>51</v>
      </c>
      <c r="H9" s="9"/>
      <c r="I9" s="9"/>
      <c r="J9" s="9"/>
      <c r="K9" s="9"/>
      <c r="L9" s="9"/>
    </row>
    <row r="10" customFormat="1" ht="15" customHeight="1" spans="1:22">
      <c r="A10" s="15" t="s">
        <v>66</v>
      </c>
      <c r="B10" s="15">
        <v>0</v>
      </c>
      <c r="C10" s="15">
        <v>0</v>
      </c>
      <c r="D10" s="16">
        <v>0.0049</v>
      </c>
      <c r="E10" s="15">
        <f t="shared" ref="E10:E22" si="0">D10-C10</f>
        <v>0.0049</v>
      </c>
      <c r="F10" s="17">
        <f t="shared" ref="F10:F22" si="1">E10/12</f>
        <v>0.000408333333333333</v>
      </c>
      <c r="I10" s="1"/>
      <c r="J10" s="1"/>
      <c r="K10" s="1"/>
      <c r="L10" s="1"/>
    </row>
    <row r="11" s="1" customFormat="1" ht="15" customHeight="1" spans="1:22">
      <c r="A11" s="15"/>
      <c r="B11" s="15">
        <v>5461</v>
      </c>
      <c r="C11" s="15">
        <v>1</v>
      </c>
      <c r="D11" s="16">
        <v>0.9941</v>
      </c>
      <c r="E11" s="15">
        <f t="shared" si="0"/>
        <v>-0.00590000000000002</v>
      </c>
      <c r="F11" s="17">
        <f t="shared" si="1"/>
        <v>-0.000491666666666668</v>
      </c>
      <c r="H11"/>
      <c r="M11"/>
    </row>
    <row r="12" s="1" customFormat="1" ht="15" customHeight="1" spans="1:22">
      <c r="A12" s="15"/>
      <c r="B12" s="15">
        <v>10923</v>
      </c>
      <c r="C12" s="15">
        <v>2</v>
      </c>
      <c r="D12" s="16">
        <v>2.0041</v>
      </c>
      <c r="E12" s="15">
        <f t="shared" si="0"/>
        <v>0.00410000000000021</v>
      </c>
      <c r="F12" s="17">
        <f t="shared" si="1"/>
        <v>0.000341666666666685</v>
      </c>
      <c r="H12"/>
      <c r="M12"/>
    </row>
    <row r="13" s="1" customFormat="1" ht="15" customHeight="1" spans="1:22">
      <c r="A13" s="15"/>
      <c r="B13" s="15">
        <v>16384</v>
      </c>
      <c r="C13" s="15">
        <v>3</v>
      </c>
      <c r="D13" s="16">
        <v>3.0035</v>
      </c>
      <c r="E13" s="15">
        <f t="shared" si="0"/>
        <v>0.00349999999999984</v>
      </c>
      <c r="F13" s="17">
        <f t="shared" si="1"/>
        <v>0.000291666666666653</v>
      </c>
      <c r="G13"/>
      <c r="H13"/>
      <c r="I13"/>
      <c r="J13"/>
      <c r="K13"/>
      <c r="L13"/>
      <c r="M13"/>
    </row>
    <row r="14" s="1" customFormat="1" ht="15" customHeight="1" spans="1:22">
      <c r="A14" s="15"/>
      <c r="B14" s="15">
        <v>21845</v>
      </c>
      <c r="C14" s="15">
        <v>4</v>
      </c>
      <c r="D14" s="16">
        <v>4.0052</v>
      </c>
      <c r="E14" s="15">
        <f t="shared" si="0"/>
        <v>0.00520000000000032</v>
      </c>
      <c r="F14" s="17">
        <f t="shared" si="1"/>
        <v>0.00043333333333336</v>
      </c>
      <c r="G14"/>
      <c r="H14"/>
      <c r="I14"/>
      <c r="J14"/>
      <c r="K14"/>
      <c r="L14"/>
      <c r="M14"/>
    </row>
    <row r="15" s="1" customFormat="1" ht="15" customHeight="1" spans="1:22">
      <c r="A15" s="15"/>
      <c r="B15" s="15">
        <v>27306</v>
      </c>
      <c r="C15" s="15">
        <v>5</v>
      </c>
      <c r="D15" s="16">
        <v>5.003</v>
      </c>
      <c r="E15" s="15">
        <f t="shared" si="0"/>
        <v>0.00300000000000011</v>
      </c>
      <c r="F15" s="17">
        <f t="shared" si="1"/>
        <v>0.000250000000000009</v>
      </c>
      <c r="G15"/>
      <c r="H15"/>
      <c r="I15"/>
      <c r="J15"/>
      <c r="K15"/>
      <c r="L15"/>
      <c r="M15"/>
    </row>
    <row r="16" s="1" customFormat="1" ht="15" customHeight="1" spans="1:22">
      <c r="A16" s="15"/>
      <c r="B16" s="15">
        <v>32768</v>
      </c>
      <c r="C16" s="15">
        <v>6</v>
      </c>
      <c r="D16" s="16">
        <v>5.9982</v>
      </c>
      <c r="E16" s="15">
        <f t="shared" si="0"/>
        <v>-0.00180000000000025</v>
      </c>
      <c r="F16" s="17">
        <f t="shared" si="1"/>
        <v>-0.00015000000000002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</row>
    <row r="17" s="1" customFormat="1" ht="15" customHeight="1" spans="1:22">
      <c r="A17" s="15"/>
      <c r="B17" s="15">
        <v>38229</v>
      </c>
      <c r="C17" s="15">
        <v>7</v>
      </c>
      <c r="D17" s="16">
        <v>7.0005</v>
      </c>
      <c r="E17" s="15">
        <f t="shared" si="0"/>
        <v>0.000499999999999723</v>
      </c>
      <c r="F17" s="17">
        <f t="shared" si="1"/>
        <v>4.16666666666436e-5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</row>
    <row r="18" customFormat="1" spans="1:22">
      <c r="A18" s="15"/>
      <c r="B18" s="15">
        <v>43690</v>
      </c>
      <c r="C18" s="15">
        <v>8</v>
      </c>
      <c r="D18" s="16">
        <v>7.9988</v>
      </c>
      <c r="E18" s="15">
        <f t="shared" si="0"/>
        <v>-0.00119999999999987</v>
      </c>
      <c r="F18" s="17">
        <f t="shared" si="1"/>
        <v>-9.9999999999989e-5</v>
      </c>
    </row>
    <row r="19" customFormat="1" ht="14" customHeight="1" spans="1:22">
      <c r="A19" s="15"/>
      <c r="B19" s="15">
        <v>49151</v>
      </c>
      <c r="C19" s="15">
        <v>9</v>
      </c>
      <c r="D19" s="16">
        <v>8.9997</v>
      </c>
      <c r="E19" s="15">
        <f t="shared" si="0"/>
        <v>-0.000299999999999301</v>
      </c>
      <c r="F19" s="17">
        <f t="shared" si="1"/>
        <v>-2.49999999999417e-5</v>
      </c>
    </row>
    <row r="20" customFormat="1" spans="1:22">
      <c r="A20" s="15"/>
      <c r="B20" s="15">
        <v>54613</v>
      </c>
      <c r="C20" s="15">
        <v>10</v>
      </c>
      <c r="D20" s="16">
        <v>10.0019</v>
      </c>
      <c r="E20" s="15">
        <f t="shared" si="0"/>
        <v>0.00189999999999912</v>
      </c>
      <c r="F20" s="17">
        <f t="shared" si="1"/>
        <v>0.00015833333333326</v>
      </c>
    </row>
    <row r="21" customFormat="1" ht="15" customHeight="1" spans="1:22">
      <c r="A21" s="15"/>
      <c r="B21" s="15">
        <v>60074</v>
      </c>
      <c r="C21" s="15">
        <v>11</v>
      </c>
      <c r="D21" s="16">
        <v>11.001</v>
      </c>
      <c r="E21" s="15">
        <f t="shared" si="0"/>
        <v>0.000999999999999446</v>
      </c>
      <c r="F21" s="17">
        <f t="shared" si="1"/>
        <v>8.33333333332871e-5</v>
      </c>
    </row>
    <row r="22" customFormat="1" spans="1:22">
      <c r="A22" s="15"/>
      <c r="B22" s="15">
        <v>65535</v>
      </c>
      <c r="C22" s="15">
        <v>12</v>
      </c>
      <c r="D22" s="16">
        <v>12.0043</v>
      </c>
      <c r="E22" s="15">
        <f t="shared" si="0"/>
        <v>0.00430000000000064</v>
      </c>
      <c r="F22" s="17">
        <f t="shared" si="1"/>
        <v>0.000358333333333386</v>
      </c>
    </row>
    <row r="23" customFormat="1" ht="14" customHeight="1"/>
    <row r="24" customFormat="1" spans="1:22">
      <c r="A24" s="18"/>
      <c r="B24" s="18"/>
      <c r="C24" s="18"/>
      <c r="D24" s="18"/>
      <c r="E24" s="18"/>
      <c r="F24" s="18"/>
    </row>
    <row r="25" customFormat="1" ht="15.75" spans="1:22">
      <c r="A25" s="7" t="s">
        <v>79</v>
      </c>
      <c r="B25" s="18"/>
      <c r="C25" s="18"/>
      <c r="D25" s="18"/>
      <c r="E25" s="18"/>
      <c r="F25" s="18"/>
    </row>
    <row r="26" customFormat="1" ht="78.75" spans="1:22">
      <c r="A26" s="13" t="s">
        <v>46</v>
      </c>
      <c r="B26" s="14" t="s">
        <v>47</v>
      </c>
      <c r="C26" s="14" t="s">
        <v>48</v>
      </c>
      <c r="D26" s="14" t="s">
        <v>49</v>
      </c>
      <c r="E26" s="13" t="s">
        <v>50</v>
      </c>
      <c r="F26" s="14" t="s">
        <v>51</v>
      </c>
    </row>
    <row r="27" customFormat="1" spans="1:22">
      <c r="A27" s="19" t="s">
        <v>69</v>
      </c>
      <c r="B27" s="20">
        <f t="shared" ref="B27:B37" si="2">C27/10*65535</f>
        <v>0</v>
      </c>
      <c r="C27" s="15">
        <v>0</v>
      </c>
      <c r="D27" s="16">
        <v>0.005</v>
      </c>
      <c r="E27" s="15">
        <f t="shared" ref="E27:E37" si="3">D27-C27</f>
        <v>0.005</v>
      </c>
      <c r="F27" s="17">
        <f t="shared" ref="F27:F37" si="4">E27/12</f>
        <v>0.000416666666666667</v>
      </c>
    </row>
    <row r="28" customFormat="1" spans="1:22">
      <c r="A28" s="21"/>
      <c r="B28" s="20">
        <f t="shared" si="2"/>
        <v>6553.5</v>
      </c>
      <c r="C28" s="15">
        <v>1</v>
      </c>
      <c r="D28" s="16">
        <v>1.0046</v>
      </c>
      <c r="E28" s="15">
        <f t="shared" si="3"/>
        <v>0.00459999999999994</v>
      </c>
      <c r="F28" s="17">
        <f t="shared" si="4"/>
        <v>0.000383333333333328</v>
      </c>
    </row>
    <row r="29" customFormat="1" spans="1:22">
      <c r="A29" s="21"/>
      <c r="B29" s="20">
        <f t="shared" si="2"/>
        <v>13107</v>
      </c>
      <c r="C29" s="15">
        <v>2</v>
      </c>
      <c r="D29" s="16">
        <v>2.0055</v>
      </c>
      <c r="E29" s="15">
        <f t="shared" si="3"/>
        <v>0.00550000000000006</v>
      </c>
      <c r="F29" s="17">
        <f t="shared" si="4"/>
        <v>0.000458333333333338</v>
      </c>
    </row>
    <row r="30" customFormat="1" spans="1:22">
      <c r="A30" s="21"/>
      <c r="B30" s="20">
        <f t="shared" si="2"/>
        <v>19660.5</v>
      </c>
      <c r="C30" s="15">
        <v>3</v>
      </c>
      <c r="D30" s="16">
        <v>3.0004</v>
      </c>
      <c r="E30" s="15">
        <f t="shared" si="3"/>
        <v>0.000399999999999956</v>
      </c>
      <c r="F30" s="17">
        <f t="shared" si="4"/>
        <v>3.33333333333297e-5</v>
      </c>
    </row>
    <row r="31" customFormat="1" spans="1:22">
      <c r="A31" s="21"/>
      <c r="B31" s="20">
        <f t="shared" si="2"/>
        <v>26214</v>
      </c>
      <c r="C31" s="15">
        <v>4</v>
      </c>
      <c r="D31" s="16">
        <v>4.0032</v>
      </c>
      <c r="E31" s="15">
        <f t="shared" si="3"/>
        <v>0.00319999999999965</v>
      </c>
      <c r="F31" s="17">
        <f t="shared" si="4"/>
        <v>0.000266666666666637</v>
      </c>
    </row>
    <row r="32" customFormat="1" spans="1:22">
      <c r="A32" s="21"/>
      <c r="B32" s="20">
        <f t="shared" si="2"/>
        <v>32767.5</v>
      </c>
      <c r="C32" s="15">
        <v>5</v>
      </c>
      <c r="D32" s="16">
        <v>4.9993</v>
      </c>
      <c r="E32" s="15">
        <f t="shared" si="3"/>
        <v>-0.000700000000000145</v>
      </c>
      <c r="F32" s="17">
        <f t="shared" si="4"/>
        <v>-5.83333333333454e-5</v>
      </c>
    </row>
    <row r="33" customFormat="1" spans="1:12">
      <c r="A33" s="21"/>
      <c r="B33" s="20">
        <f t="shared" si="2"/>
        <v>39321</v>
      </c>
      <c r="C33" s="15">
        <v>6</v>
      </c>
      <c r="D33" s="16">
        <v>6.0001</v>
      </c>
      <c r="E33" s="15">
        <f t="shared" si="3"/>
        <v>9.99999999997669e-5</v>
      </c>
      <c r="F33" s="17">
        <f t="shared" si="4"/>
        <v>8.33333333331391e-6</v>
      </c>
    </row>
    <row r="34" customFormat="1" spans="1:12">
      <c r="A34" s="21"/>
      <c r="B34" s="20">
        <f t="shared" si="2"/>
        <v>45874.5</v>
      </c>
      <c r="C34" s="15">
        <v>7</v>
      </c>
      <c r="D34" s="16">
        <v>7.0007</v>
      </c>
      <c r="E34" s="15">
        <f t="shared" si="3"/>
        <v>0.000700000000000145</v>
      </c>
      <c r="F34" s="17">
        <f t="shared" si="4"/>
        <v>5.83333333333454e-5</v>
      </c>
    </row>
    <row r="35" customFormat="1" spans="1:12">
      <c r="A35" s="21"/>
      <c r="B35" s="20">
        <f t="shared" si="2"/>
        <v>52428</v>
      </c>
      <c r="C35" s="15">
        <v>8</v>
      </c>
      <c r="D35" s="16">
        <v>8</v>
      </c>
      <c r="E35" s="15">
        <f t="shared" si="3"/>
        <v>0</v>
      </c>
      <c r="F35" s="17">
        <f t="shared" si="4"/>
        <v>0</v>
      </c>
    </row>
    <row r="36" customFormat="1" spans="1:12">
      <c r="A36" s="21"/>
      <c r="B36" s="20">
        <f t="shared" si="2"/>
        <v>58981.5</v>
      </c>
      <c r="C36" s="15">
        <v>9</v>
      </c>
      <c r="D36" s="16">
        <v>9.0003</v>
      </c>
      <c r="E36" s="15">
        <f t="shared" si="3"/>
        <v>0.000299999999999301</v>
      </c>
      <c r="F36" s="17">
        <f t="shared" si="4"/>
        <v>2.49999999999417e-5</v>
      </c>
    </row>
    <row r="37" customFormat="1" spans="1:12">
      <c r="A37" s="22"/>
      <c r="B37" s="20">
        <f t="shared" si="2"/>
        <v>65535</v>
      </c>
      <c r="C37" s="15">
        <v>10</v>
      </c>
      <c r="D37" s="16">
        <v>10.0019</v>
      </c>
      <c r="E37" s="15">
        <f t="shared" si="3"/>
        <v>0.00189999999999912</v>
      </c>
      <c r="F37" s="17">
        <f t="shared" si="4"/>
        <v>0.00015833333333326</v>
      </c>
    </row>
    <row r="38" customFormat="1"/>
    <row r="39" customFormat="1" ht="12" customHeight="1"/>
    <row r="40" customFormat="1" spans="1:12">
      <c r="A40" s="8"/>
      <c r="D40" s="12"/>
      <c r="E40" s="12"/>
      <c r="I40" s="2"/>
      <c r="J40" s="8"/>
      <c r="K40" s="12"/>
      <c r="L40" s="23"/>
    </row>
    <row r="41" customFormat="1" spans="1:12">
      <c r="A41" s="8"/>
      <c r="D41" s="12"/>
      <c r="E41" s="12"/>
      <c r="I41" s="2"/>
      <c r="J41" s="8"/>
      <c r="K41" s="12"/>
      <c r="L41" s="23"/>
    </row>
    <row r="42" customFormat="1" ht="15.75" spans="1:12">
      <c r="A42" s="8"/>
      <c r="B42" s="11" t="s">
        <v>39</v>
      </c>
      <c r="C42" s="11" t="s">
        <v>40</v>
      </c>
      <c r="D42" s="11" t="s">
        <v>41</v>
      </c>
      <c r="E42" s="11" t="s">
        <v>42</v>
      </c>
      <c r="I42" s="2"/>
      <c r="J42" s="8"/>
      <c r="K42" s="12"/>
      <c r="L42" s="23"/>
    </row>
    <row r="43" customFormat="1" ht="15.75" spans="1:12">
      <c r="A43" s="7" t="s">
        <v>95</v>
      </c>
      <c r="B43" cm="1">
        <f t="array" ref="B43">SLOPE(D46:D56,B46:B56)</f>
        <v>-0.000183057534091892</v>
      </c>
      <c r="C43" cm="1">
        <f t="array" ref="C43">INTERCEPT(D46:D56,B46:B56)</f>
        <v>-0.00580092561656122</v>
      </c>
      <c r="D43" s="12">
        <f>(C57/65535)/B43</f>
        <v>1.00027711871416</v>
      </c>
      <c r="E43" s="12">
        <f>(-C43)/B43</f>
        <v>-31.6890842288373</v>
      </c>
      <c r="I43" s="13" t="s">
        <v>96</v>
      </c>
      <c r="J43" s="7" t="s">
        <v>45</v>
      </c>
      <c r="K43" s="12"/>
      <c r="L43" s="23"/>
    </row>
    <row r="44" customFormat="1" ht="78.75" spans="1:12">
      <c r="A44" s="13" t="s">
        <v>46</v>
      </c>
      <c r="B44" s="14" t="s">
        <v>47</v>
      </c>
      <c r="C44" s="14" t="s">
        <v>48</v>
      </c>
      <c r="D44" s="14" t="s">
        <v>49</v>
      </c>
      <c r="E44" s="13" t="s">
        <v>50</v>
      </c>
      <c r="F44" s="14" t="s">
        <v>51</v>
      </c>
      <c r="I44" s="14" t="s">
        <v>48</v>
      </c>
      <c r="J44" s="14" t="s">
        <v>49</v>
      </c>
      <c r="K44" s="14" t="s">
        <v>50</v>
      </c>
      <c r="L44" s="14" t="s">
        <v>51</v>
      </c>
    </row>
    <row r="45" customFormat="1" spans="1:12">
      <c r="A45" s="126" t="s">
        <v>100</v>
      </c>
      <c r="B45" s="15">
        <v>0</v>
      </c>
      <c r="C45" s="15">
        <v>0</v>
      </c>
      <c r="D45" s="15">
        <v>0.000781</v>
      </c>
      <c r="E45" s="16">
        <f t="shared" ref="E45:E57" si="5">D45-C45</f>
        <v>0.000781</v>
      </c>
      <c r="F45" s="17">
        <f t="shared" ref="F45:F57" si="6">E45/-12</f>
        <v>-6.50833333333333e-5</v>
      </c>
      <c r="I45" s="15">
        <v>0</v>
      </c>
      <c r="J45" s="15">
        <v>0</v>
      </c>
      <c r="K45" s="24">
        <f t="shared" ref="K45:K57" si="7">J45-I45</f>
        <v>0</v>
      </c>
      <c r="L45" s="25">
        <f t="shared" ref="L45:L57" si="8">K45/-12</f>
        <v>0</v>
      </c>
    </row>
    <row r="46" customFormat="1" spans="1:12">
      <c r="A46" s="21"/>
      <c r="B46" s="15">
        <v>5461</v>
      </c>
      <c r="C46" s="15">
        <v>-1</v>
      </c>
      <c r="D46" s="15">
        <v>-1.0044</v>
      </c>
      <c r="E46" s="16">
        <f t="shared" si="5"/>
        <v>-0.00439999999999996</v>
      </c>
      <c r="F46" s="17">
        <f t="shared" si="6"/>
        <v>0.000366666666666663</v>
      </c>
      <c r="I46" s="15">
        <v>-1</v>
      </c>
      <c r="J46" s="15">
        <v>-0.9987</v>
      </c>
      <c r="K46" s="24">
        <f t="shared" si="7"/>
        <v>0.00129999999999997</v>
      </c>
      <c r="L46" s="25">
        <f t="shared" si="8"/>
        <v>-0.000108333333333331</v>
      </c>
    </row>
    <row r="47" customFormat="1" spans="1:12">
      <c r="A47" s="21"/>
      <c r="B47" s="15">
        <v>10923</v>
      </c>
      <c r="C47" s="15">
        <v>-2</v>
      </c>
      <c r="D47" s="15">
        <v>-2.0038</v>
      </c>
      <c r="E47" s="16">
        <f t="shared" si="5"/>
        <v>-0.00380000000000003</v>
      </c>
      <c r="F47" s="17">
        <f t="shared" si="6"/>
        <v>0.000316666666666669</v>
      </c>
      <c r="I47" s="15">
        <v>-2</v>
      </c>
      <c r="J47" s="15">
        <v>-1.9986</v>
      </c>
      <c r="K47" s="24">
        <f t="shared" si="7"/>
        <v>0.00140000000000007</v>
      </c>
      <c r="L47" s="25">
        <f t="shared" si="8"/>
        <v>-0.000116666666666672</v>
      </c>
    </row>
    <row r="48" customFormat="1" spans="1:12">
      <c r="A48" s="21"/>
      <c r="B48" s="15">
        <v>16384</v>
      </c>
      <c r="C48" s="15">
        <v>-3</v>
      </c>
      <c r="D48" s="15">
        <v>-3.005</v>
      </c>
      <c r="E48" s="16">
        <f t="shared" si="5"/>
        <v>-0.00499999999999989</v>
      </c>
      <c r="F48" s="17">
        <f t="shared" si="6"/>
        <v>0.000416666666666658</v>
      </c>
      <c r="I48" s="15">
        <v>-3</v>
      </c>
      <c r="J48" s="15">
        <v>-3.0009</v>
      </c>
      <c r="K48" s="24">
        <f t="shared" si="7"/>
        <v>-0.000900000000000123</v>
      </c>
      <c r="L48" s="25">
        <f t="shared" si="8"/>
        <v>7.50000000000102e-5</v>
      </c>
    </row>
    <row r="49" customFormat="1" spans="1:12">
      <c r="A49" s="21"/>
      <c r="B49" s="15">
        <v>21845</v>
      </c>
      <c r="C49" s="15">
        <v>-4</v>
      </c>
      <c r="D49" s="15">
        <v>-4.0079</v>
      </c>
      <c r="E49" s="16">
        <f t="shared" si="5"/>
        <v>-0.00790000000000024</v>
      </c>
      <c r="F49" s="17">
        <f t="shared" si="6"/>
        <v>0.000658333333333353</v>
      </c>
      <c r="I49" s="15">
        <v>-4</v>
      </c>
      <c r="J49" s="15">
        <v>-4.0031</v>
      </c>
      <c r="K49" s="24">
        <f t="shared" si="7"/>
        <v>-0.00309999999999988</v>
      </c>
      <c r="L49" s="25">
        <f t="shared" si="8"/>
        <v>0.000258333333333323</v>
      </c>
    </row>
    <row r="50" customFormat="1" spans="1:12">
      <c r="A50" s="21"/>
      <c r="B50" s="15">
        <v>27306</v>
      </c>
      <c r="C50" s="15">
        <v>-5</v>
      </c>
      <c r="D50" s="15">
        <v>-5.0066</v>
      </c>
      <c r="E50" s="16">
        <f t="shared" si="5"/>
        <v>-0.00659999999999972</v>
      </c>
      <c r="F50" s="17">
        <f t="shared" si="6"/>
        <v>0.000549999999999976</v>
      </c>
      <c r="I50" s="15">
        <v>-5</v>
      </c>
      <c r="J50" s="16">
        <v>-5.002</v>
      </c>
      <c r="K50" s="24">
        <f t="shared" si="7"/>
        <v>-0.00199999999999978</v>
      </c>
      <c r="L50" s="25">
        <f t="shared" si="8"/>
        <v>0.000166666666666648</v>
      </c>
    </row>
    <row r="51" customFormat="1" spans="1:12">
      <c r="A51" s="21"/>
      <c r="B51" s="15">
        <v>32768</v>
      </c>
      <c r="C51" s="15">
        <v>-6</v>
      </c>
      <c r="D51" s="15">
        <v>-6.0025</v>
      </c>
      <c r="E51" s="16">
        <f t="shared" si="5"/>
        <v>-0.00250000000000039</v>
      </c>
      <c r="F51" s="17">
        <f t="shared" si="6"/>
        <v>0.000208333333333366</v>
      </c>
      <c r="I51" s="15">
        <v>-6</v>
      </c>
      <c r="J51" s="15">
        <v>-6.0042</v>
      </c>
      <c r="K51" s="24">
        <f t="shared" si="7"/>
        <v>-0.00419999999999998</v>
      </c>
      <c r="L51" s="25">
        <f t="shared" si="8"/>
        <v>0.000349999999999998</v>
      </c>
    </row>
    <row r="52" customFormat="1" spans="1:12">
      <c r="A52" s="21"/>
      <c r="B52" s="15">
        <v>38229</v>
      </c>
      <c r="C52" s="15">
        <v>-7</v>
      </c>
      <c r="D52" s="15">
        <v>-7.0048</v>
      </c>
      <c r="E52" s="16">
        <f t="shared" si="5"/>
        <v>-0.00480000000000036</v>
      </c>
      <c r="F52" s="17">
        <f t="shared" si="6"/>
        <v>0.00040000000000003</v>
      </c>
      <c r="I52" s="15">
        <v>-7</v>
      </c>
      <c r="J52" s="15">
        <v>-7.0005</v>
      </c>
      <c r="K52" s="24">
        <f t="shared" si="7"/>
        <v>-0.000499999999999723</v>
      </c>
      <c r="L52" s="25">
        <f t="shared" si="8"/>
        <v>4.16666666666436e-5</v>
      </c>
    </row>
    <row r="53" customFormat="1" spans="1:12">
      <c r="A53" s="21"/>
      <c r="B53" s="15">
        <v>43690</v>
      </c>
      <c r="C53" s="15">
        <v>-8</v>
      </c>
      <c r="D53" s="16">
        <v>-8.003</v>
      </c>
      <c r="E53" s="16">
        <f t="shared" si="5"/>
        <v>-0.00300000000000011</v>
      </c>
      <c r="F53" s="17">
        <f t="shared" si="6"/>
        <v>0.000250000000000009</v>
      </c>
      <c r="I53" s="15">
        <v>-8</v>
      </c>
      <c r="J53" s="15">
        <v>-7.9993</v>
      </c>
      <c r="K53" s="24">
        <f t="shared" si="7"/>
        <v>0.000700000000000145</v>
      </c>
      <c r="L53" s="25">
        <f t="shared" si="8"/>
        <v>-5.83333333333454e-5</v>
      </c>
    </row>
    <row r="54" customFormat="1" spans="1:12">
      <c r="A54" s="21"/>
      <c r="B54" s="15">
        <v>49151</v>
      </c>
      <c r="C54" s="15">
        <v>-9</v>
      </c>
      <c r="D54" s="15">
        <v>-9.0003</v>
      </c>
      <c r="E54" s="16">
        <f t="shared" si="5"/>
        <v>-0.000299999999999301</v>
      </c>
      <c r="F54" s="17">
        <f t="shared" si="6"/>
        <v>2.49999999999417e-5</v>
      </c>
      <c r="I54" s="15">
        <v>-9</v>
      </c>
      <c r="J54" s="15">
        <v>-9.0003</v>
      </c>
      <c r="K54" s="24">
        <f t="shared" si="7"/>
        <v>-0.000299999999999301</v>
      </c>
      <c r="L54" s="25">
        <f t="shared" si="8"/>
        <v>2.49999999999417e-5</v>
      </c>
    </row>
    <row r="55" customFormat="1" spans="1:12">
      <c r="A55" s="21"/>
      <c r="B55" s="15">
        <v>54613</v>
      </c>
      <c r="C55" s="15">
        <v>-10</v>
      </c>
      <c r="D55" s="15">
        <v>-10.0048</v>
      </c>
      <c r="E55" s="16">
        <f t="shared" si="5"/>
        <v>-0.00479999999999947</v>
      </c>
      <c r="F55" s="17">
        <f t="shared" si="6"/>
        <v>0.000399999999999956</v>
      </c>
      <c r="I55" s="15">
        <v>-10</v>
      </c>
      <c r="J55" s="15">
        <v>-10.0016</v>
      </c>
      <c r="K55" s="24">
        <f t="shared" si="7"/>
        <v>-0.00159999999999982</v>
      </c>
      <c r="L55" s="25">
        <f t="shared" si="8"/>
        <v>0.000133333333333319</v>
      </c>
    </row>
    <row r="56" customFormat="1" spans="1:12">
      <c r="A56" s="21"/>
      <c r="B56" s="15">
        <v>60074</v>
      </c>
      <c r="C56" s="15">
        <v>-11</v>
      </c>
      <c r="D56" s="15">
        <v>-11.0027</v>
      </c>
      <c r="E56" s="16">
        <f t="shared" si="5"/>
        <v>-0.00270000000000081</v>
      </c>
      <c r="F56" s="17">
        <f t="shared" si="6"/>
        <v>0.000225000000000068</v>
      </c>
      <c r="I56" s="15">
        <v>-11</v>
      </c>
      <c r="J56" s="15">
        <v>-10.9996</v>
      </c>
      <c r="K56" s="24">
        <f t="shared" si="7"/>
        <v>0.000400000000000844</v>
      </c>
      <c r="L56" s="25">
        <f t="shared" si="8"/>
        <v>-3.33333333334037e-5</v>
      </c>
    </row>
    <row r="57" customFormat="1" spans="1:12">
      <c r="A57" s="22"/>
      <c r="B57" s="15">
        <v>65535</v>
      </c>
      <c r="C57" s="15">
        <v>-12</v>
      </c>
      <c r="D57" s="15">
        <v>-12.0046</v>
      </c>
      <c r="E57" s="16">
        <f t="shared" si="5"/>
        <v>-0.00459999999999994</v>
      </c>
      <c r="F57" s="17">
        <f t="shared" si="6"/>
        <v>0.000383333333333328</v>
      </c>
      <c r="I57" s="15">
        <v>-12</v>
      </c>
      <c r="J57" s="15">
        <v>-12.00018</v>
      </c>
      <c r="K57" s="24">
        <f t="shared" si="7"/>
        <v>-0.000180000000000291</v>
      </c>
      <c r="L57" s="25">
        <f t="shared" si="8"/>
        <v>1.50000000000243e-5</v>
      </c>
    </row>
    <row r="58" customFormat="1" spans="1:12">
      <c r="A58" s="26"/>
      <c r="B58" s="26"/>
      <c r="C58" s="26"/>
      <c r="D58" s="26"/>
      <c r="E58" s="26"/>
      <c r="F58" s="27"/>
    </row>
    <row r="59" customFormat="1" spans="1:12">
      <c r="A59" s="26"/>
      <c r="B59" s="26"/>
      <c r="C59" s="26"/>
      <c r="D59" s="26"/>
      <c r="E59" s="26"/>
      <c r="F59" s="27"/>
    </row>
    <row r="60" customFormat="1" ht="15.75" spans="1:12">
      <c r="A60" s="7" t="s">
        <v>105</v>
      </c>
      <c r="B60" s="26"/>
      <c r="C60" s="26"/>
      <c r="D60" s="26"/>
      <c r="E60" s="26"/>
      <c r="F60" s="27"/>
      <c r="I60" s="2"/>
      <c r="J60" s="8"/>
      <c r="K60" s="12"/>
      <c r="L60" s="23"/>
    </row>
    <row r="61" customFormat="1" ht="78.75" spans="1:12">
      <c r="A61" s="13" t="s">
        <v>46</v>
      </c>
      <c r="B61" s="14" t="s">
        <v>47</v>
      </c>
      <c r="C61" s="14" t="s">
        <v>48</v>
      </c>
      <c r="D61" s="14" t="s">
        <v>49</v>
      </c>
      <c r="E61" s="13" t="s">
        <v>50</v>
      </c>
      <c r="F61" s="14" t="s">
        <v>51</v>
      </c>
    </row>
    <row r="62" customFormat="1" spans="1:12">
      <c r="A62" s="126" t="s">
        <v>102</v>
      </c>
      <c r="B62" s="20">
        <f t="shared" ref="B62:B72" si="9">-C62/10*65535</f>
        <v>0</v>
      </c>
      <c r="C62" s="15">
        <v>0</v>
      </c>
      <c r="D62" s="16">
        <v>0.0006</v>
      </c>
      <c r="E62" s="15">
        <f>D62-C62</f>
        <v>0.0006</v>
      </c>
      <c r="F62" s="17">
        <f t="shared" ref="F62:F72" si="10">E62/12</f>
        <v>5e-5</v>
      </c>
    </row>
    <row r="63" customFormat="1" spans="1:12">
      <c r="A63" s="21"/>
      <c r="B63" s="20">
        <f t="shared" si="9"/>
        <v>6553.5</v>
      </c>
      <c r="C63" s="15">
        <v>-1</v>
      </c>
      <c r="D63" s="16">
        <v>-1.00406</v>
      </c>
      <c r="E63" s="15">
        <f t="shared" ref="E63:E72" si="11">C63-D63</f>
        <v>0.00405999999999995</v>
      </c>
      <c r="F63" s="17">
        <f t="shared" si="10"/>
        <v>0.000338333333333329</v>
      </c>
    </row>
    <row r="64" customFormat="1" spans="1:12">
      <c r="A64" s="21"/>
      <c r="B64" s="20">
        <f t="shared" si="9"/>
        <v>13107</v>
      </c>
      <c r="C64" s="15">
        <v>-2</v>
      </c>
      <c r="D64" s="16">
        <v>-2.0051</v>
      </c>
      <c r="E64" s="15">
        <f t="shared" si="11"/>
        <v>0.0051000000000001</v>
      </c>
      <c r="F64" s="17">
        <f t="shared" si="10"/>
        <v>0.000425000000000009</v>
      </c>
    </row>
    <row r="65" customFormat="1" spans="1:12">
      <c r="A65" s="21"/>
      <c r="B65" s="20">
        <f t="shared" si="9"/>
        <v>19660.5</v>
      </c>
      <c r="C65" s="15">
        <v>-3</v>
      </c>
      <c r="D65" s="16">
        <v>-3.0051</v>
      </c>
      <c r="E65" s="15">
        <f t="shared" si="11"/>
        <v>0.0051000000000001</v>
      </c>
      <c r="F65" s="17">
        <f t="shared" si="10"/>
        <v>0.000425000000000009</v>
      </c>
    </row>
    <row r="66" customFormat="1" spans="1:12">
      <c r="A66" s="21"/>
      <c r="B66" s="20">
        <f t="shared" si="9"/>
        <v>26214</v>
      </c>
      <c r="C66" s="15">
        <v>-4</v>
      </c>
      <c r="D66" s="16">
        <v>-4.0058</v>
      </c>
      <c r="E66" s="15">
        <f t="shared" si="11"/>
        <v>0.00579999999999981</v>
      </c>
      <c r="F66" s="17">
        <f t="shared" si="10"/>
        <v>0.000483333333333317</v>
      </c>
    </row>
    <row r="67" customFormat="1" spans="1:12">
      <c r="A67" s="21"/>
      <c r="B67" s="20">
        <f t="shared" si="9"/>
        <v>32767.5</v>
      </c>
      <c r="C67" s="15">
        <v>-5</v>
      </c>
      <c r="D67" s="16">
        <v>-5.0028</v>
      </c>
      <c r="E67" s="15">
        <f t="shared" si="11"/>
        <v>0.00279999999999969</v>
      </c>
      <c r="F67" s="17">
        <f t="shared" si="10"/>
        <v>0.000233333333333308</v>
      </c>
    </row>
    <row r="68" customFormat="1" spans="1:12">
      <c r="A68" s="21"/>
      <c r="B68" s="20">
        <f t="shared" si="9"/>
        <v>39321</v>
      </c>
      <c r="C68" s="15">
        <v>-6</v>
      </c>
      <c r="D68" s="16">
        <v>-6.0047</v>
      </c>
      <c r="E68" s="15">
        <f t="shared" si="11"/>
        <v>0.0046999999999997</v>
      </c>
      <c r="F68" s="17">
        <f t="shared" si="10"/>
        <v>0.000391666666666642</v>
      </c>
    </row>
    <row r="69" customFormat="1" spans="1:12">
      <c r="A69" s="21"/>
      <c r="B69" s="20">
        <f t="shared" si="9"/>
        <v>45874.5</v>
      </c>
      <c r="C69" s="15">
        <v>-7</v>
      </c>
      <c r="D69" s="16">
        <v>-7.0051</v>
      </c>
      <c r="E69" s="15">
        <f t="shared" si="11"/>
        <v>0.00509999999999966</v>
      </c>
      <c r="F69" s="17">
        <f t="shared" si="10"/>
        <v>0.000424999999999972</v>
      </c>
    </row>
    <row r="70" customFormat="1" spans="1:12">
      <c r="A70" s="21"/>
      <c r="B70" s="20">
        <f t="shared" si="9"/>
        <v>52428</v>
      </c>
      <c r="C70" s="15">
        <v>-8</v>
      </c>
      <c r="D70" s="16">
        <v>-8.0041</v>
      </c>
      <c r="E70" s="15">
        <f t="shared" si="11"/>
        <v>0.00409999999999933</v>
      </c>
      <c r="F70" s="17">
        <f t="shared" si="10"/>
        <v>0.000341666666666611</v>
      </c>
    </row>
    <row r="71" customFormat="1" spans="1:12">
      <c r="A71" s="21"/>
      <c r="B71" s="20">
        <f t="shared" si="9"/>
        <v>58981.5</v>
      </c>
      <c r="C71" s="15">
        <v>-9</v>
      </c>
      <c r="D71" s="16">
        <v>-9.0003</v>
      </c>
      <c r="E71" s="15">
        <f t="shared" si="11"/>
        <v>0.000299999999999301</v>
      </c>
      <c r="F71" s="17">
        <f t="shared" si="10"/>
        <v>2.49999999999417e-5</v>
      </c>
    </row>
    <row r="72" customFormat="1" spans="1:12">
      <c r="A72" s="22"/>
      <c r="B72" s="20">
        <f t="shared" si="9"/>
        <v>65535</v>
      </c>
      <c r="C72" s="15">
        <v>-10</v>
      </c>
      <c r="D72" s="16">
        <v>-10.005</v>
      </c>
      <c r="E72" s="15">
        <f t="shared" si="11"/>
        <v>0.00500000000000078</v>
      </c>
      <c r="F72" s="17">
        <f t="shared" si="10"/>
        <v>0.000416666666666732</v>
      </c>
    </row>
    <row r="73" customFormat="1"/>
    <row r="74" customFormat="1" spans="1:12">
      <c r="D74" s="12"/>
      <c r="E74" s="12"/>
    </row>
    <row r="75" customFormat="1"/>
    <row r="76" customFormat="1" ht="15.75" spans="1:12">
      <c r="B76" s="11" t="s">
        <v>39</v>
      </c>
      <c r="C76" s="11" t="s">
        <v>40</v>
      </c>
      <c r="D76" s="11" t="s">
        <v>41</v>
      </c>
      <c r="E76" s="11" t="s">
        <v>42</v>
      </c>
    </row>
    <row r="77" customFormat="1" ht="15.75" spans="1:12">
      <c r="A77" s="7" t="s">
        <v>97</v>
      </c>
      <c r="B77" cm="1">
        <f t="array" ref="B77">SLOPE(D80:D87,B80:B87)</f>
        <v>0.000367430792688516</v>
      </c>
      <c r="C77" cm="1">
        <f t="array" ref="C77">INTERCEPT(D80:D87,B80:B87)</f>
        <v>0.000288835156039724</v>
      </c>
      <c r="D77" s="12">
        <f>(C88/65535)/B77</f>
        <v>0.996695249304183</v>
      </c>
      <c r="E77" s="12">
        <f>(-C77)/B77</f>
        <v>-0.786094039441544</v>
      </c>
      <c r="I77" s="13" t="s">
        <v>57</v>
      </c>
      <c r="J77" s="7" t="s">
        <v>45</v>
      </c>
      <c r="K77" s="12"/>
      <c r="L77" s="23"/>
    </row>
    <row r="78" customFormat="1" ht="79.5" spans="1:12">
      <c r="A78" s="13" t="s">
        <v>46</v>
      </c>
      <c r="B78" s="14" t="s">
        <v>47</v>
      </c>
      <c r="C78" s="14" t="s">
        <v>48</v>
      </c>
      <c r="D78" s="14" t="s">
        <v>49</v>
      </c>
      <c r="E78" s="13" t="s">
        <v>50</v>
      </c>
      <c r="F78" s="14" t="s">
        <v>51</v>
      </c>
      <c r="I78" s="14" t="s">
        <v>48</v>
      </c>
      <c r="J78" s="14" t="s">
        <v>49</v>
      </c>
      <c r="K78" s="14" t="s">
        <v>50</v>
      </c>
      <c r="L78" s="14" t="s">
        <v>51</v>
      </c>
    </row>
    <row r="79" customFormat="1" ht="14.25" spans="1:12">
      <c r="A79" s="15" t="s">
        <v>103</v>
      </c>
      <c r="B79" s="15">
        <v>0</v>
      </c>
      <c r="C79" s="15">
        <v>0</v>
      </c>
      <c r="D79" s="15">
        <v>0.0042</v>
      </c>
      <c r="E79" s="15">
        <f t="shared" ref="E79:E88" si="12">D79-C79</f>
        <v>0.0042</v>
      </c>
      <c r="F79" s="17">
        <f t="shared" ref="F79:F88" si="13">E79/24</f>
        <v>0.000175</v>
      </c>
      <c r="G79" s="28"/>
      <c r="I79" s="15">
        <v>0</v>
      </c>
      <c r="J79" s="15">
        <v>0</v>
      </c>
      <c r="K79" s="29">
        <f t="shared" ref="K79:K88" si="14">J79-I79</f>
        <v>0</v>
      </c>
      <c r="L79" s="30">
        <f t="shared" ref="L79:L88" si="15">K79/24</f>
        <v>0</v>
      </c>
    </row>
    <row r="80" customFormat="1" ht="14.25" spans="1:12">
      <c r="A80" s="15"/>
      <c r="B80" s="15">
        <v>5461</v>
      </c>
      <c r="C80" s="15">
        <v>2</v>
      </c>
      <c r="D80" s="15">
        <v>2.0127</v>
      </c>
      <c r="E80" s="15">
        <f t="shared" si="12"/>
        <v>0.0127000000000002</v>
      </c>
      <c r="F80" s="17">
        <f t="shared" si="13"/>
        <v>0.000529166666666673</v>
      </c>
      <c r="G80" s="28"/>
      <c r="I80" s="15">
        <v>2</v>
      </c>
      <c r="J80" s="15">
        <v>2.0098</v>
      </c>
      <c r="K80" s="29">
        <f t="shared" si="14"/>
        <v>0.00979999999999981</v>
      </c>
      <c r="L80" s="30">
        <f t="shared" si="15"/>
        <v>0.000408333333333325</v>
      </c>
    </row>
    <row r="81" customFormat="1" ht="14.25" spans="1:12">
      <c r="A81" s="15"/>
      <c r="B81" s="15">
        <v>10923</v>
      </c>
      <c r="C81" s="15">
        <v>4</v>
      </c>
      <c r="D81" s="15">
        <v>4.0147</v>
      </c>
      <c r="E81" s="15">
        <f t="shared" si="12"/>
        <v>0.0147000000000004</v>
      </c>
      <c r="F81" s="17">
        <f t="shared" si="13"/>
        <v>0.000612500000000016</v>
      </c>
      <c r="G81" s="28"/>
      <c r="I81" s="15">
        <v>4</v>
      </c>
      <c r="J81" s="15">
        <v>4.0032</v>
      </c>
      <c r="K81" s="29">
        <f t="shared" si="14"/>
        <v>0.00319999999999965</v>
      </c>
      <c r="L81" s="30">
        <f t="shared" si="15"/>
        <v>0.000133333333333319</v>
      </c>
    </row>
    <row r="82" customFormat="1" ht="14.25" spans="1:12">
      <c r="A82" s="15"/>
      <c r="B82" s="15">
        <v>21845</v>
      </c>
      <c r="C82" s="15">
        <v>8</v>
      </c>
      <c r="D82" s="15">
        <v>8.0287</v>
      </c>
      <c r="E82" s="15">
        <f t="shared" si="12"/>
        <v>0.0287000000000006</v>
      </c>
      <c r="F82" s="31">
        <f t="shared" si="13"/>
        <v>0.00119583333333336</v>
      </c>
      <c r="G82" s="28"/>
      <c r="I82" s="15">
        <v>8</v>
      </c>
      <c r="J82" s="15">
        <v>8.0042</v>
      </c>
      <c r="K82" s="29">
        <f t="shared" si="14"/>
        <v>0.00420000000000087</v>
      </c>
      <c r="L82" s="30">
        <f t="shared" si="15"/>
        <v>0.000175000000000036</v>
      </c>
    </row>
    <row r="83" customFormat="1" ht="14.25" spans="1:12">
      <c r="A83" s="15"/>
      <c r="B83" s="15">
        <v>27306</v>
      </c>
      <c r="C83" s="15">
        <v>10</v>
      </c>
      <c r="D83" s="15">
        <v>10.0311</v>
      </c>
      <c r="E83" s="15">
        <f t="shared" si="12"/>
        <v>0.0311000000000003</v>
      </c>
      <c r="F83" s="31">
        <f t="shared" si="13"/>
        <v>0.00129583333333335</v>
      </c>
      <c r="G83" s="28"/>
      <c r="I83" s="15">
        <v>10</v>
      </c>
      <c r="J83" s="15">
        <v>10</v>
      </c>
      <c r="K83" s="29">
        <f t="shared" si="14"/>
        <v>0</v>
      </c>
      <c r="L83" s="30">
        <f t="shared" si="15"/>
        <v>0</v>
      </c>
    </row>
    <row r="84" customFormat="1" ht="14.25" spans="1:12">
      <c r="A84" s="15"/>
      <c r="B84" s="15">
        <v>32768</v>
      </c>
      <c r="C84" s="15">
        <v>12</v>
      </c>
      <c r="D84" s="15">
        <v>12.0279</v>
      </c>
      <c r="E84" s="15">
        <f t="shared" si="12"/>
        <v>0.0279000000000007</v>
      </c>
      <c r="F84" s="31">
        <f t="shared" si="13"/>
        <v>0.00116250000000003</v>
      </c>
      <c r="G84" s="28"/>
      <c r="I84" s="15">
        <v>12</v>
      </c>
      <c r="J84" s="15">
        <v>12.0032</v>
      </c>
      <c r="K84" s="29">
        <f t="shared" si="14"/>
        <v>0.00319999999999965</v>
      </c>
      <c r="L84" s="30">
        <f t="shared" si="15"/>
        <v>0.000133333333333319</v>
      </c>
    </row>
    <row r="85" customFormat="1" ht="14.25" spans="1:12">
      <c r="A85" s="15"/>
      <c r="B85" s="15">
        <v>43690</v>
      </c>
      <c r="C85" s="15">
        <v>16</v>
      </c>
      <c r="D85" s="15">
        <v>16.0476</v>
      </c>
      <c r="E85" s="15">
        <f t="shared" si="12"/>
        <v>0.0475999999999992</v>
      </c>
      <c r="F85" s="31">
        <f t="shared" si="13"/>
        <v>0.0019833333333333</v>
      </c>
      <c r="G85" s="28"/>
      <c r="I85" s="15">
        <v>16</v>
      </c>
      <c r="J85" s="15">
        <v>15.9957</v>
      </c>
      <c r="K85" s="29">
        <f t="shared" si="14"/>
        <v>-0.00430000000000064</v>
      </c>
      <c r="L85" s="30">
        <f t="shared" si="15"/>
        <v>-0.000179166666666693</v>
      </c>
    </row>
    <row r="86" customFormat="1" spans="1:12">
      <c r="A86" s="15"/>
      <c r="B86" s="15">
        <v>49151</v>
      </c>
      <c r="C86" s="15">
        <v>18</v>
      </c>
      <c r="D86" s="15">
        <v>18.0602</v>
      </c>
      <c r="E86" s="15">
        <f t="shared" si="12"/>
        <v>0.0601999999999983</v>
      </c>
      <c r="F86" s="32">
        <f t="shared" si="13"/>
        <v>0.00250833333333326</v>
      </c>
      <c r="G86" s="33"/>
      <c r="I86" s="15">
        <v>18</v>
      </c>
      <c r="J86" s="15">
        <v>18.0024</v>
      </c>
      <c r="K86" s="29">
        <f t="shared" si="14"/>
        <v>0.00240000000000151</v>
      </c>
      <c r="L86" s="30">
        <f t="shared" si="15"/>
        <v>0.000100000000000063</v>
      </c>
    </row>
    <row r="87" customFormat="1" spans="1:12">
      <c r="A87" s="15"/>
      <c r="B87" s="15">
        <v>54613</v>
      </c>
      <c r="C87" s="15">
        <v>20</v>
      </c>
      <c r="D87" s="15">
        <v>20.0781</v>
      </c>
      <c r="E87" s="15">
        <f t="shared" si="12"/>
        <v>0.0780999999999992</v>
      </c>
      <c r="F87" s="32">
        <f t="shared" si="13"/>
        <v>0.00325416666666663</v>
      </c>
      <c r="G87" s="33"/>
      <c r="I87" s="15">
        <v>20</v>
      </c>
      <c r="J87" s="15">
        <v>20.0115</v>
      </c>
      <c r="K87" s="29">
        <f t="shared" si="14"/>
        <v>0.0115000000000016</v>
      </c>
      <c r="L87" s="34">
        <f t="shared" si="15"/>
        <v>0.000479166666666734</v>
      </c>
    </row>
    <row r="88" customFormat="1" spans="1:12">
      <c r="A88" s="15"/>
      <c r="B88" s="15">
        <v>65535</v>
      </c>
      <c r="C88" s="15">
        <v>24</v>
      </c>
      <c r="D88" s="15">
        <v>24.1111</v>
      </c>
      <c r="E88" s="15">
        <f t="shared" si="12"/>
        <v>0.1111</v>
      </c>
      <c r="F88" s="32">
        <f t="shared" si="13"/>
        <v>0.00462916666666668</v>
      </c>
      <c r="G88" s="33"/>
      <c r="I88" s="15">
        <v>24</v>
      </c>
      <c r="J88" s="16">
        <v>24.033</v>
      </c>
      <c r="K88" s="29">
        <f t="shared" si="14"/>
        <v>0.0330000000000013</v>
      </c>
      <c r="L88" s="35">
        <f t="shared" si="15"/>
        <v>0.00137500000000005</v>
      </c>
    </row>
    <row r="89" customFormat="1" spans="1:12">
      <c r="F89" s="33"/>
      <c r="G89" s="33"/>
    </row>
    <row r="90" customFormat="1"/>
    <row r="91" customFormat="1"/>
    <row r="92" customFormat="1" ht="15.75" spans="1:12">
      <c r="B92" s="11" t="s">
        <v>39</v>
      </c>
      <c r="C92" s="11" t="s">
        <v>40</v>
      </c>
      <c r="D92" s="11" t="s">
        <v>41</v>
      </c>
      <c r="E92" s="11" t="s">
        <v>42</v>
      </c>
      <c r="I92" s="2"/>
      <c r="J92" s="3"/>
      <c r="K92" s="4"/>
      <c r="L92" s="2"/>
    </row>
    <row r="93" customFormat="1" ht="15.75" spans="1:12">
      <c r="A93" s="7" t="s">
        <v>56</v>
      </c>
      <c r="B93" cm="1">
        <f t="array" ref="B93">SLOPE(D96:D102,B96:B102)</f>
        <v>0.00030610096777412</v>
      </c>
      <c r="C93" cm="1">
        <f t="array" ref="C93">INTERCEPT(D96:D102,B96:B102)</f>
        <v>0.00445082417582349</v>
      </c>
      <c r="D93" s="12">
        <f>(C103/65535)/B93</f>
        <v>0.996992724829049</v>
      </c>
      <c r="E93" s="12">
        <f>(-C93)/B93</f>
        <v>-14.5403793009498</v>
      </c>
      <c r="I93" s="13" t="s">
        <v>81</v>
      </c>
      <c r="J93" s="7" t="s">
        <v>45</v>
      </c>
      <c r="K93" s="12"/>
      <c r="L93" s="23"/>
    </row>
    <row r="94" customFormat="1" ht="79.5" spans="1:12">
      <c r="A94" s="13" t="s">
        <v>46</v>
      </c>
      <c r="B94" s="14" t="s">
        <v>47</v>
      </c>
      <c r="C94" s="14" t="s">
        <v>48</v>
      </c>
      <c r="D94" s="14" t="s">
        <v>49</v>
      </c>
      <c r="E94" s="13" t="s">
        <v>50</v>
      </c>
      <c r="F94" s="14" t="s">
        <v>51</v>
      </c>
      <c r="I94" s="14" t="s">
        <v>48</v>
      </c>
      <c r="J94" s="14" t="s">
        <v>49</v>
      </c>
      <c r="K94" s="14" t="s">
        <v>50</v>
      </c>
      <c r="L94" s="14" t="s">
        <v>51</v>
      </c>
    </row>
    <row r="95" customFormat="1" ht="14.25" spans="1:12">
      <c r="A95" s="19" t="s">
        <v>103</v>
      </c>
      <c r="B95" s="15">
        <v>0</v>
      </c>
      <c r="C95" s="15">
        <v>0</v>
      </c>
      <c r="D95" s="15">
        <v>0.0067</v>
      </c>
      <c r="E95" s="15">
        <f t="shared" ref="E95:E103" si="16">D95-C95</f>
        <v>0.0067</v>
      </c>
      <c r="F95" s="17">
        <f t="shared" ref="F95:F103" si="17">E95/24</f>
        <v>0.000279166666666667</v>
      </c>
      <c r="G95" s="28"/>
      <c r="I95" s="15">
        <v>0</v>
      </c>
      <c r="J95" s="16">
        <v>0</v>
      </c>
      <c r="K95" s="29">
        <f t="shared" ref="K95:K103" si="18">J95-I95</f>
        <v>0</v>
      </c>
      <c r="L95" s="30">
        <f t="shared" ref="L95:L103" si="19">K95/24</f>
        <v>0</v>
      </c>
    </row>
    <row r="96" customFormat="1" ht="14.25" spans="1:12">
      <c r="A96" s="21"/>
      <c r="B96" s="20">
        <f t="shared" ref="B96:B103" si="20">C96/20*65535</f>
        <v>6553.5</v>
      </c>
      <c r="C96" s="15">
        <v>2</v>
      </c>
      <c r="D96" s="15">
        <v>2.014</v>
      </c>
      <c r="E96" s="15">
        <f t="shared" si="16"/>
        <v>0.0139999999999998</v>
      </c>
      <c r="F96" s="17">
        <f t="shared" si="17"/>
        <v>0.000583333333333325</v>
      </c>
      <c r="G96" s="28"/>
      <c r="I96" s="15">
        <v>2</v>
      </c>
      <c r="J96" s="16">
        <v>2.0054</v>
      </c>
      <c r="K96" s="29">
        <f t="shared" si="18"/>
        <v>0.00539999999999985</v>
      </c>
      <c r="L96" s="30">
        <f t="shared" si="19"/>
        <v>0.000224999999999994</v>
      </c>
    </row>
    <row r="97" customFormat="1" ht="14.25" spans="1:12">
      <c r="A97" s="21"/>
      <c r="B97" s="20">
        <f t="shared" si="20"/>
        <v>13107</v>
      </c>
      <c r="C97" s="15">
        <v>4</v>
      </c>
      <c r="D97" s="15">
        <v>4.0197</v>
      </c>
      <c r="E97" s="15">
        <f t="shared" si="16"/>
        <v>0.0197000000000003</v>
      </c>
      <c r="F97" s="17">
        <f t="shared" si="17"/>
        <v>0.000820833333333345</v>
      </c>
      <c r="G97" s="28"/>
      <c r="I97" s="15">
        <v>4</v>
      </c>
      <c r="J97" s="16">
        <v>4.0035</v>
      </c>
      <c r="K97" s="29">
        <f t="shared" si="18"/>
        <v>0.00349999999999984</v>
      </c>
      <c r="L97" s="30">
        <f t="shared" si="19"/>
        <v>0.000145833333333327</v>
      </c>
    </row>
    <row r="98" customFormat="1" ht="14.25" spans="1:12">
      <c r="A98" s="21"/>
      <c r="B98" s="20">
        <f t="shared" si="20"/>
        <v>26214</v>
      </c>
      <c r="C98" s="15">
        <v>8</v>
      </c>
      <c r="D98" s="15">
        <v>8.0276</v>
      </c>
      <c r="E98" s="15">
        <f t="shared" si="16"/>
        <v>0.0275999999999996</v>
      </c>
      <c r="F98" s="31">
        <f t="shared" si="17"/>
        <v>0.00114999999999998</v>
      </c>
      <c r="G98" s="28"/>
      <c r="I98" s="15">
        <v>8</v>
      </c>
      <c r="J98" s="16">
        <v>8</v>
      </c>
      <c r="K98" s="29">
        <f t="shared" si="18"/>
        <v>0</v>
      </c>
      <c r="L98" s="30">
        <f t="shared" si="19"/>
        <v>0</v>
      </c>
    </row>
    <row r="99" customFormat="1" ht="14.25" spans="1:12">
      <c r="A99" s="21"/>
      <c r="B99" s="20">
        <f t="shared" si="20"/>
        <v>32767.5</v>
      </c>
      <c r="C99" s="15">
        <v>10</v>
      </c>
      <c r="D99" s="15">
        <v>10.0259</v>
      </c>
      <c r="E99" s="15">
        <f t="shared" si="16"/>
        <v>0.0259</v>
      </c>
      <c r="F99" s="31">
        <f t="shared" si="17"/>
        <v>0.00107916666666667</v>
      </c>
      <c r="G99" s="28"/>
      <c r="I99" s="15">
        <v>10</v>
      </c>
      <c r="J99" s="16">
        <v>10.0035</v>
      </c>
      <c r="K99" s="29">
        <f t="shared" si="18"/>
        <v>0.00350000000000072</v>
      </c>
      <c r="L99" s="30">
        <f t="shared" si="19"/>
        <v>0.000145833333333364</v>
      </c>
    </row>
    <row r="100" customFormat="1" ht="14.25" spans="1:12">
      <c r="A100" s="21"/>
      <c r="B100" s="20">
        <f t="shared" si="20"/>
        <v>39321</v>
      </c>
      <c r="C100" s="15">
        <v>12</v>
      </c>
      <c r="D100" s="15">
        <v>12.037</v>
      </c>
      <c r="E100" s="15">
        <f t="shared" si="16"/>
        <v>0.0370000000000008</v>
      </c>
      <c r="F100" s="31">
        <f t="shared" si="17"/>
        <v>0.0015416666666667</v>
      </c>
      <c r="G100" s="28"/>
      <c r="I100" s="15">
        <v>12</v>
      </c>
      <c r="J100" s="16">
        <v>11.997</v>
      </c>
      <c r="K100" s="29">
        <f t="shared" si="18"/>
        <v>-0.00300000000000011</v>
      </c>
      <c r="L100" s="30">
        <f t="shared" si="19"/>
        <v>-0.000125000000000005</v>
      </c>
    </row>
    <row r="101" customFormat="1" ht="14.25" spans="1:12">
      <c r="A101" s="21"/>
      <c r="B101" s="20">
        <f t="shared" si="20"/>
        <v>52428</v>
      </c>
      <c r="C101" s="15">
        <v>16</v>
      </c>
      <c r="D101" s="15">
        <v>16.053</v>
      </c>
      <c r="E101" s="15">
        <f t="shared" si="16"/>
        <v>0.0530000000000008</v>
      </c>
      <c r="F101" s="32">
        <f t="shared" si="17"/>
        <v>0.00220833333333337</v>
      </c>
      <c r="G101" s="28"/>
      <c r="I101" s="15">
        <v>16</v>
      </c>
      <c r="J101" s="16">
        <v>16.0015</v>
      </c>
      <c r="K101" s="29">
        <f t="shared" si="18"/>
        <v>0.00150000000000006</v>
      </c>
      <c r="L101" s="30">
        <f t="shared" si="19"/>
        <v>6.25000000000024e-5</v>
      </c>
    </row>
    <row r="102" customFormat="1" spans="1:12">
      <c r="A102" s="21"/>
      <c r="B102" s="20">
        <f t="shared" si="20"/>
        <v>58981.5</v>
      </c>
      <c r="C102" s="15">
        <v>18</v>
      </c>
      <c r="D102" s="15">
        <v>18.0651</v>
      </c>
      <c r="E102" s="15">
        <f t="shared" si="16"/>
        <v>0.065100000000001</v>
      </c>
      <c r="F102" s="32">
        <f t="shared" si="17"/>
        <v>0.00271250000000004</v>
      </c>
      <c r="I102" s="15">
        <v>18</v>
      </c>
      <c r="J102" s="16">
        <v>18.0075</v>
      </c>
      <c r="K102" s="29">
        <f t="shared" si="18"/>
        <v>0.00750000000000028</v>
      </c>
      <c r="L102" s="30">
        <f t="shared" si="19"/>
        <v>0.000312500000000012</v>
      </c>
    </row>
    <row r="103" customFormat="1" spans="1:12">
      <c r="A103" s="22"/>
      <c r="B103" s="20">
        <f t="shared" si="20"/>
        <v>65535</v>
      </c>
      <c r="C103" s="15">
        <v>20</v>
      </c>
      <c r="D103" s="15">
        <v>20.0813</v>
      </c>
      <c r="E103" s="15">
        <f t="shared" si="16"/>
        <v>0.0812999999999988</v>
      </c>
      <c r="F103" s="32">
        <f t="shared" si="17"/>
        <v>0.00338749999999995</v>
      </c>
      <c r="I103" s="15">
        <v>20</v>
      </c>
      <c r="J103" s="16">
        <v>20.0168</v>
      </c>
      <c r="K103" s="29">
        <f t="shared" si="18"/>
        <v>0.0167999999999999</v>
      </c>
      <c r="L103" s="34">
        <f t="shared" si="19"/>
        <v>0.000699999999999997</v>
      </c>
    </row>
    <row r="104" customFormat="1"/>
    <row r="105" customFormat="1"/>
    <row r="106" customFormat="1"/>
    <row r="107" customFormat="1"/>
    <row r="108" customFormat="1"/>
    <row r="109" customFormat="1" ht="13" customHeight="1"/>
    <row r="110" customFormat="1"/>
    <row r="111" customFormat="1"/>
    <row r="112" customFormat="1"/>
    <row r="113" customFormat="1"/>
    <row r="114" customFormat="1"/>
    <row r="115" customFormat="1" ht="14.25"/>
    <row r="116" customFormat="1" ht="14.25" spans="1:17">
      <c r="A116" s="36"/>
      <c r="B116" s="37"/>
      <c r="C116" s="37"/>
      <c r="D116" s="37"/>
      <c r="E116" s="37"/>
      <c r="F116" s="38"/>
      <c r="G116" s="39"/>
      <c r="I116" s="2"/>
      <c r="J116" s="3"/>
      <c r="K116" s="4"/>
      <c r="L116" s="2"/>
    </row>
    <row r="118" customFormat="1" spans="1:17">
      <c r="N118" s="2"/>
      <c r="O118" s="3"/>
      <c r="P118" s="4"/>
      <c r="Q118" s="2"/>
    </row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</sheetData>
  <mergeCells count="7">
    <mergeCell ref="A10:A22"/>
    <mergeCell ref="A27:A37"/>
    <mergeCell ref="A45:A57"/>
    <mergeCell ref="A62:A72"/>
    <mergeCell ref="A79:A88"/>
    <mergeCell ref="A95:A103"/>
    <mergeCell ref="H5:L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GP8600-PWM-CN</vt:lpstr>
      <vt:lpstr>GP8600-PWM-EN</vt:lpstr>
      <vt:lpstr>GP8600-I2C-CN</vt:lpstr>
      <vt:lpstr>GP8600-I2C-EN</vt:lpstr>
      <vt:lpstr>GP8630N-PWM-CN </vt:lpstr>
      <vt:lpstr>GP8630N-PWM-EN</vt:lpstr>
      <vt:lpstr>GP8630N-I2C-CN</vt:lpstr>
      <vt:lpstr>GP8630N-I2C-EN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14908</dc:creator>
  <cp:lastModifiedBy>时木时木</cp:lastModifiedBy>
  <dcterms:created xsi:type="dcterms:W3CDTF">2025-08-21T07:18:00Z</dcterms:created>
  <dcterms:modified xsi:type="dcterms:W3CDTF">2025-12-11T08:15:51Z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704B545EBC9A4FF4B918671DC6DA3BF9_13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